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ir\Desktop\2022 - aktuální\dotace\SZP 2023+\ad - ekoplatba\ekoplatba OL\221017 na web\"/>
    </mc:Choice>
  </mc:AlternateContent>
  <bookViews>
    <workbookView xWindow="0" yWindow="0" windowWidth="25080" windowHeight="13710"/>
  </bookViews>
  <sheets>
    <sheet name="výpočet" sheetId="7" r:id="rId1"/>
    <sheet name="příklad" sheetId="8" r:id="rId2"/>
  </sheets>
  <definedNames>
    <definedName name="_xlnm.Print_Area" localSheetId="1">příklad!$B$1:$E$53</definedName>
    <definedName name="_xlnm.Print_Area" localSheetId="0">výpočet!$B$1:$E$53</definedName>
  </definedNames>
  <calcPr calcId="162913"/>
</workbook>
</file>

<file path=xl/calcChain.xml><?xml version="1.0" encoding="utf-8"?>
<calcChain xmlns="http://schemas.openxmlformats.org/spreadsheetml/2006/main">
  <c r="E6" i="7" l="1"/>
  <c r="E6" i="8"/>
  <c r="P49" i="8" l="1"/>
  <c r="Q49" i="8" s="1"/>
  <c r="P48" i="8"/>
  <c r="Q48" i="8" s="1"/>
  <c r="P47" i="8"/>
  <c r="Q47" i="8" s="1"/>
  <c r="P46" i="8"/>
  <c r="Q46" i="8" s="1"/>
  <c r="P45" i="8"/>
  <c r="Q45" i="8" s="1"/>
  <c r="P44" i="8"/>
  <c r="Q44" i="8" s="1"/>
  <c r="P43" i="8"/>
  <c r="Q43" i="8" s="1"/>
  <c r="P42" i="8"/>
  <c r="Q42" i="8" s="1"/>
  <c r="P41" i="8"/>
  <c r="Q41" i="8" s="1"/>
  <c r="P40" i="8"/>
  <c r="Q40" i="8" s="1"/>
  <c r="P39" i="8"/>
  <c r="O35" i="8"/>
  <c r="P35" i="8" s="1"/>
  <c r="Q35" i="8" s="1"/>
  <c r="O34" i="8"/>
  <c r="P34" i="8" s="1"/>
  <c r="Q34" i="8" s="1"/>
  <c r="O33" i="8"/>
  <c r="P33" i="8" s="1"/>
  <c r="Q33" i="8" s="1"/>
  <c r="O32" i="8"/>
  <c r="P32" i="8" s="1"/>
  <c r="Q32" i="8" s="1"/>
  <c r="O31" i="8"/>
  <c r="P31" i="8" s="1"/>
  <c r="Q31" i="8" s="1"/>
  <c r="O30" i="8"/>
  <c r="P30" i="8" s="1"/>
  <c r="Q30" i="8" s="1"/>
  <c r="O29" i="8"/>
  <c r="P29" i="8" s="1"/>
  <c r="Q29" i="8" s="1"/>
  <c r="O28" i="8"/>
  <c r="P28" i="8" s="1"/>
  <c r="Q28" i="8" s="1"/>
  <c r="O27" i="8"/>
  <c r="P27" i="8" s="1"/>
  <c r="Q27" i="8" s="1"/>
  <c r="O26" i="8"/>
  <c r="P26" i="8" s="1"/>
  <c r="Q26" i="8" s="1"/>
  <c r="O25" i="8"/>
  <c r="P25" i="8" s="1"/>
  <c r="Q25" i="8" s="1"/>
  <c r="P24" i="8"/>
  <c r="Q24" i="8" s="1"/>
  <c r="O23" i="8"/>
  <c r="P23" i="8" s="1"/>
  <c r="Q23" i="8" s="1"/>
  <c r="O22" i="8"/>
  <c r="P22" i="8" s="1"/>
  <c r="Q22" i="8" s="1"/>
  <c r="O21" i="8"/>
  <c r="P21" i="8" s="1"/>
  <c r="Q21" i="8" s="1"/>
  <c r="O20" i="8"/>
  <c r="P20" i="8" s="1"/>
  <c r="Q20" i="8" s="1"/>
  <c r="C17" i="8"/>
  <c r="P16" i="8"/>
  <c r="Q16" i="8" s="1"/>
  <c r="M16" i="8"/>
  <c r="O16" i="8" s="1"/>
  <c r="P15" i="8"/>
  <c r="Q15" i="8" s="1"/>
  <c r="M15" i="8"/>
  <c r="O15" i="8" s="1"/>
  <c r="P14" i="8"/>
  <c r="Q14" i="8" s="1"/>
  <c r="M14" i="8"/>
  <c r="O14" i="8" s="1"/>
  <c r="P13" i="8"/>
  <c r="Q13" i="8" s="1"/>
  <c r="M13" i="8"/>
  <c r="O13" i="8" s="1"/>
  <c r="O17" i="8" s="1"/>
  <c r="O9" i="8" s="1"/>
  <c r="O8" i="8"/>
  <c r="P8" i="8" s="1"/>
  <c r="Q1" i="8"/>
  <c r="P1" i="8"/>
  <c r="O1" i="8" l="1"/>
  <c r="E4" i="8" s="1"/>
  <c r="F4" i="8" s="1"/>
  <c r="P50" i="8"/>
  <c r="Q36" i="8"/>
  <c r="Q8" i="8"/>
  <c r="P17" i="8"/>
  <c r="Q39" i="8"/>
  <c r="Q50" i="8" s="1"/>
  <c r="P36" i="8"/>
  <c r="P52" i="8" s="1"/>
  <c r="Q2" i="8" l="1"/>
  <c r="P9" i="8"/>
  <c r="P53" i="8" s="1"/>
  <c r="O53" i="8" s="1"/>
  <c r="Q17" i="8"/>
  <c r="Q9" i="8" s="1"/>
  <c r="O52" i="8"/>
  <c r="Q52" i="8"/>
  <c r="Q53" i="8" s="1"/>
  <c r="C5" i="8" s="1"/>
  <c r="O2" i="8" l="1"/>
  <c r="E5" i="8" s="1"/>
  <c r="F5" i="8" s="1"/>
  <c r="O4" i="8"/>
  <c r="P2" i="8"/>
  <c r="C4" i="8" l="1"/>
  <c r="E7" i="8"/>
  <c r="F7" i="8" s="1"/>
  <c r="O26" i="7"/>
  <c r="O27" i="7"/>
  <c r="O28" i="7"/>
  <c r="O29" i="7"/>
  <c r="O30" i="7"/>
  <c r="O31" i="7"/>
  <c r="O32" i="7"/>
  <c r="O33" i="7"/>
  <c r="O34" i="7"/>
  <c r="O35" i="7"/>
  <c r="O25" i="7"/>
  <c r="O20" i="7"/>
  <c r="O21" i="7"/>
  <c r="O22" i="7"/>
  <c r="O23" i="7"/>
  <c r="C17" i="7"/>
  <c r="Q1" i="7"/>
  <c r="P1" i="7"/>
  <c r="O8" i="7" l="1"/>
  <c r="P49" i="7" l="1"/>
  <c r="Q49" i="7" s="1"/>
  <c r="P48" i="7"/>
  <c r="Q48" i="7" s="1"/>
  <c r="P47" i="7"/>
  <c r="Q47" i="7" s="1"/>
  <c r="P46" i="7"/>
  <c r="Q46" i="7" s="1"/>
  <c r="P45" i="7"/>
  <c r="Q45" i="7" s="1"/>
  <c r="P44" i="7"/>
  <c r="Q44" i="7" s="1"/>
  <c r="P43" i="7"/>
  <c r="Q43" i="7" s="1"/>
  <c r="P42" i="7"/>
  <c r="Q42" i="7" s="1"/>
  <c r="P41" i="7"/>
  <c r="Q41" i="7" s="1"/>
  <c r="P40" i="7"/>
  <c r="Q40" i="7" s="1"/>
  <c r="P39" i="7"/>
  <c r="Q39" i="7" s="1"/>
  <c r="P35" i="7"/>
  <c r="Q35" i="7" s="1"/>
  <c r="P34" i="7"/>
  <c r="Q34" i="7" s="1"/>
  <c r="P33" i="7"/>
  <c r="Q33" i="7" s="1"/>
  <c r="P32" i="7"/>
  <c r="Q32" i="7" s="1"/>
  <c r="P31" i="7"/>
  <c r="Q31" i="7" s="1"/>
  <c r="P30" i="7"/>
  <c r="Q30" i="7" s="1"/>
  <c r="P29" i="7"/>
  <c r="Q29" i="7" s="1"/>
  <c r="P28" i="7"/>
  <c r="Q28" i="7" s="1"/>
  <c r="P27" i="7"/>
  <c r="Q27" i="7" s="1"/>
  <c r="P26" i="7"/>
  <c r="Q26" i="7" s="1"/>
  <c r="P25" i="7"/>
  <c r="Q25" i="7" s="1"/>
  <c r="P24" i="7"/>
  <c r="Q24" i="7" s="1"/>
  <c r="P23" i="7"/>
  <c r="Q23" i="7" s="1"/>
  <c r="P22" i="7"/>
  <c r="Q22" i="7" s="1"/>
  <c r="P21" i="7"/>
  <c r="Q21" i="7" s="1"/>
  <c r="P20" i="7"/>
  <c r="Q20" i="7" s="1"/>
  <c r="M16" i="7"/>
  <c r="O16" i="7" s="1"/>
  <c r="P16" i="7"/>
  <c r="Q16" i="7" s="1"/>
  <c r="M15" i="7"/>
  <c r="O15" i="7" s="1"/>
  <c r="P15" i="7"/>
  <c r="Q15" i="7" s="1"/>
  <c r="M14" i="7"/>
  <c r="O14" i="7" s="1"/>
  <c r="P14" i="7"/>
  <c r="Q14" i="7" s="1"/>
  <c r="M13" i="7"/>
  <c r="O13" i="7" s="1"/>
  <c r="P13" i="7"/>
  <c r="Q13" i="7" s="1"/>
  <c r="O17" i="7" l="1"/>
  <c r="O9" i="7" s="1"/>
  <c r="O1" i="7" s="1"/>
  <c r="E4" i="7" s="1"/>
  <c r="F4" i="7" s="1"/>
  <c r="Q36" i="7"/>
  <c r="Q50" i="7"/>
  <c r="P8" i="7"/>
  <c r="P50" i="7"/>
  <c r="P36" i="7"/>
  <c r="Q8" i="7" l="1"/>
  <c r="P17" i="7"/>
  <c r="Q17" i="7" s="1"/>
  <c r="Q9" i="7" s="1"/>
  <c r="Q52" i="7"/>
  <c r="Q2" i="7"/>
  <c r="P52" i="7"/>
  <c r="O52" i="7" s="1"/>
  <c r="O2" i="7" l="1"/>
  <c r="E5" i="7" s="1"/>
  <c r="F5" i="7" s="1"/>
  <c r="Q53" i="7"/>
  <c r="C5" i="7" s="1"/>
  <c r="P9" i="7"/>
  <c r="O4" i="7" l="1"/>
  <c r="P2" i="7"/>
  <c r="P53" i="7"/>
  <c r="O53" i="7" s="1"/>
  <c r="C4" i="7" l="1"/>
  <c r="E7" i="7"/>
  <c r="F7" i="7" s="1"/>
</calcChain>
</file>

<file path=xl/sharedStrings.xml><?xml version="1.0" encoding="utf-8"?>
<sst xmlns="http://schemas.openxmlformats.org/spreadsheetml/2006/main" count="303" uniqueCount="127">
  <si>
    <t>Drůbeží trus sušený</t>
  </si>
  <si>
    <t>Drůbeží trus s podestýlkou</t>
  </si>
  <si>
    <t>Drůbeží trus uleželý</t>
  </si>
  <si>
    <t>Kejda skotu</t>
  </si>
  <si>
    <t>Fugát kejdy skotu</t>
  </si>
  <si>
    <t>Kejda prasat</t>
  </si>
  <si>
    <t>Fugát kejdy prasat</t>
  </si>
  <si>
    <t>Digestát</t>
  </si>
  <si>
    <t>Fugát digestátu</t>
  </si>
  <si>
    <t>Výpalky melasové zahuštěné</t>
  </si>
  <si>
    <t>Výpalky lihovarnické</t>
  </si>
  <si>
    <t>Upravený kal (ve 100% sušině)</t>
  </si>
  <si>
    <t>Separát digestátu, tuhý digestát</t>
  </si>
  <si>
    <t xml:space="preserve">Hnůj, separát kejdy </t>
  </si>
  <si>
    <t>...při směrné dávce (t/ha)</t>
  </si>
  <si>
    <t>Výměra (ha)</t>
  </si>
  <si>
    <t>Zapravení slámy obilnin v kombinaci se souběžnou nebo následnou aplikací kejdy, digestátu nebo výpalků</t>
  </si>
  <si>
    <t>Zapravení řepného chrástu, případně nesklizených hlavních plodin</t>
  </si>
  <si>
    <t>Zapravení nesklizeného posledního obrostu víceletých pícnin</t>
  </si>
  <si>
    <t xml:space="preserve">Meziplodiny (nad 8 týdnů, bez odvozu nadzemní hmoty), po kterých následuje ozimá plodina </t>
  </si>
  <si>
    <t>Meziplodiny (nad 8 týdnů, bez odvozu nadzemní hmoty), po kterých následuje jarní plodina</t>
  </si>
  <si>
    <t>Meziplodiny (nad 8 týdnů) pěstované současně s hlavní plodinou</t>
  </si>
  <si>
    <t>Meziplodiny (nad 8 týdnů) nebo plodiny na úhoru, s odvozem nadzemní hmoty</t>
  </si>
  <si>
    <t>Plodiny na úhoru, bez odvozu nadzemní hmoty</t>
  </si>
  <si>
    <t>Přímé setí do nezpracované půdy, meziplodin nebo rostlinných zbytků</t>
  </si>
  <si>
    <t>Kompost s poměrem C:N 10 a vyšším</t>
  </si>
  <si>
    <t>Kompost s poměrem C:N pod 10</t>
  </si>
  <si>
    <t>Nesklizený obrostu víceletých pícnin</t>
  </si>
  <si>
    <t xml:space="preserve">Meziplodiny – následuje ozimá plodina </t>
  </si>
  <si>
    <t>Meziplodiny – následuje jarní plodina</t>
  </si>
  <si>
    <t>Meziplodiny – současně s hlavní plodinou</t>
  </si>
  <si>
    <t>Meziplodiny, úhor – odvoz nadzemní hmoty</t>
  </si>
  <si>
    <t xml:space="preserve">Přímé setí </t>
  </si>
  <si>
    <t>Orná půda (R + G + U)</t>
  </si>
  <si>
    <t>Zapravení do půdy, příp. ponechání na povrchu slámy obilnin, olejnin a luskovin nebo zbytků po sklizni jetelovin a trav na semeno, příp. hrachu a fazolu pěstovaných jako zelenina</t>
  </si>
  <si>
    <t>Souhrn opatření – přepočtená plocha (%, ha)</t>
  </si>
  <si>
    <t>Celkem – hnojení</t>
  </si>
  <si>
    <t>Celkem – další opatření</t>
  </si>
  <si>
    <t>Obchodní závod / vyplnil / kontakty:</t>
  </si>
  <si>
    <t>Řepný chrást, nesklizené hlavní plodiny</t>
  </si>
  <si>
    <t>… z toho: lehká půda</t>
  </si>
  <si>
    <t xml:space="preserve">                   těžká půda</t>
  </si>
  <si>
    <t>Korekce potřeby opatření podle plodin (%, ha)</t>
  </si>
  <si>
    <t>Úhor s plodinami</t>
  </si>
  <si>
    <t xml:space="preserve">Strip-till </t>
  </si>
  <si>
    <r>
      <rPr>
        <b/>
        <sz val="11"/>
        <color theme="1"/>
        <rFont val="Calibri"/>
        <family val="2"/>
        <charset val="238"/>
        <scheme val="minor"/>
      </rPr>
      <t>Kontakty:</t>
    </r>
    <r>
      <rPr>
        <sz val="11"/>
        <color theme="1"/>
        <rFont val="Calibri"/>
        <family val="2"/>
        <charset val="238"/>
        <scheme val="minor"/>
      </rPr>
      <t xml:space="preserve"> Ing. Klír (VÚRV, v.v.i., tel. 603 520 684, e-mail: klir@vurv.cz)</t>
    </r>
  </si>
  <si>
    <t>Podmínky pro ekoplatbu:</t>
  </si>
  <si>
    <t>Bilance organické hmoty:</t>
  </si>
  <si>
    <r>
      <t xml:space="preserve">Ekoplatba 2023 – hospodaření s organickou hmotou v hospodářském roce 2022/2023 </t>
    </r>
    <r>
      <rPr>
        <sz val="16"/>
        <color theme="1"/>
        <rFont val="Calibri"/>
        <family val="2"/>
        <charset val="238"/>
      </rPr>
      <t>(od 1. 7. 2022 do 30. 6. 2023)</t>
    </r>
  </si>
  <si>
    <t>Celková spotřeba v období od 1. 7. 2022 do 30. 6. 2023, na výměře orné půdy pro žádost o dotace 2023</t>
  </si>
  <si>
    <t>Opatření provedená v období od 1. 7. 2022 do 30. 6. 2023, na výměře orné půdy pro žádost o dotace 2023</t>
  </si>
  <si>
    <t>Obsah sušiny ve hnojivu</t>
  </si>
  <si>
    <t>vyhláška</t>
  </si>
  <si>
    <t>rozbor</t>
  </si>
  <si>
    <t>Podíl plodin (%)</t>
  </si>
  <si>
    <t>Dodání organické hmoty a další opatření</t>
  </si>
  <si>
    <r>
      <t>Dodání organické hmoty do půdy</t>
    </r>
    <r>
      <rPr>
        <sz val="11"/>
        <color theme="1"/>
        <rFont val="Calibri"/>
        <family val="2"/>
        <charset val="238"/>
        <scheme val="minor"/>
      </rPr>
      <t xml:space="preserve"> (2022/2023)</t>
    </r>
  </si>
  <si>
    <r>
      <t xml:space="preserve">Dodání organické hmoty a další opatření </t>
    </r>
    <r>
      <rPr>
        <sz val="11"/>
        <color theme="1"/>
        <rFont val="Calibri"/>
        <family val="2"/>
        <charset val="238"/>
        <scheme val="minor"/>
      </rPr>
      <t>(2022/2023)</t>
    </r>
  </si>
  <si>
    <t>Podle údajů pro žádost o dotace na rok 2023</t>
  </si>
  <si>
    <t>Spotřeba (t)</t>
  </si>
  <si>
    <t>Základní potřeba, před korekcí na plodiny (%, ha):</t>
  </si>
  <si>
    <t>Výsledný rozsah potřebných opatření, po korekci na plodiny (%, ha):</t>
  </si>
  <si>
    <t>Při dosažení záporné hodnoty nejsou potřeba žádná opatření (v ř. 9 bude 0 % a 0 ha):</t>
  </si>
  <si>
    <t>Zařazení všech DPB dle převažujícího půdního druhu bude doplněno do LPIS. Pokud nejsou informace o zastoupení lehkých a těžkých půd (potřeba opatření na 30 %), vyhodnocení se provede pro střední půdu (potřeba na 35 %).</t>
  </si>
  <si>
    <t xml:space="preserve">Upřesnění potřeby opatření podle výměry vybraných hlavních plodin (žádost o dotace na rok 2023) </t>
  </si>
  <si>
    <t>Koef. (na 1 ha)</t>
  </si>
  <si>
    <t>Obsah sušiny dle vyhl.</t>
  </si>
  <si>
    <t>Obsah sušiny dle rozboru</t>
  </si>
  <si>
    <t>Dodání organické hmoty do půdy</t>
  </si>
  <si>
    <t>Přepočt. plocha (ha)</t>
  </si>
  <si>
    <r>
      <t xml:space="preserve">Plodiny na orné půdě </t>
    </r>
    <r>
      <rPr>
        <sz val="11"/>
        <color theme="1"/>
        <rFont val="Calibri"/>
        <family val="2"/>
        <charset val="238"/>
        <scheme val="minor"/>
      </rPr>
      <t>(květen 2023)</t>
    </r>
  </si>
  <si>
    <r>
      <t>Brambory, cukrovka, řepa krmná, zelenina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</si>
  <si>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Kukuřice, zelenina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</si>
  <si>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Jetel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>, vojtěška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>, vč. semenářských porostů</t>
    </r>
  </si>
  <si>
    <r>
      <t>Ostatní víceleté pícniny</t>
    </r>
    <r>
      <rPr>
        <vertAlign val="superscript"/>
        <sz val="11"/>
        <color theme="1"/>
        <rFont val="Calibri"/>
        <family val="2"/>
        <charset val="238"/>
        <scheme val="minor"/>
      </rPr>
      <t>4)</t>
    </r>
    <r>
      <rPr>
        <sz val="11"/>
        <color theme="1"/>
        <rFont val="Calibri"/>
        <family val="2"/>
        <charset val="238"/>
        <scheme val="minor"/>
      </rPr>
      <t>, trávy na semeno</t>
    </r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</si>
  <si>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brokolice, celer, cuketa, meloun, okurka, pór, rajče, tykev, zelí  </t>
    </r>
  </si>
  <si>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pouze čisté porosty</t>
    </r>
  </si>
  <si>
    <r>
      <rPr>
        <vertAlign val="superscript"/>
        <sz val="11"/>
        <color theme="1"/>
        <rFont val="Calibri"/>
        <family val="2"/>
        <charset val="238"/>
        <scheme val="minor"/>
      </rPr>
      <t>4)</t>
    </r>
    <r>
      <rPr>
        <sz val="11"/>
        <color theme="1"/>
        <rFont val="Calibri"/>
        <family val="2"/>
        <charset val="238"/>
        <scheme val="minor"/>
      </rPr>
      <t xml:space="preserve"> včetně travních porostů (kultura G) a směsí (např. jetelotráva)</t>
    </r>
  </si>
  <si>
    <t>… z toho kombinace sláma obilnin + kejda, digestát, …</t>
  </si>
  <si>
    <t xml:space="preserve">Potřeba provedení vhodných opatření </t>
  </si>
  <si>
    <r>
      <t xml:space="preserve">Obhospodařovaná plocha </t>
    </r>
    <r>
      <rPr>
        <sz val="11"/>
        <color theme="1"/>
        <rFont val="Calibri"/>
        <family val="2"/>
        <charset val="238"/>
        <scheme val="minor"/>
      </rPr>
      <t>(květen 2023)</t>
    </r>
  </si>
  <si>
    <t>Sláma obilnin, olejnin a luskovin (veškerá ponechaná sláma, tedy s přidáním i bez přidání dusíku) apod.</t>
  </si>
  <si>
    <t xml:space="preserve">Okopaniny, kukuřice a zelenina zvyšují rozsah potřebných opatření, naopak víceleté pícniny rozsah opatření snižují. </t>
  </si>
  <si>
    <t>Potřeba (t OL/ha o. p.)</t>
  </si>
  <si>
    <t>Potřeba dodání organických látek (OL), v průměru na ornou půdu (t OL/ha o. p.)</t>
  </si>
  <si>
    <t>Plnění (t OL/ha o. p.)</t>
  </si>
  <si>
    <t>Plnění celkem (t OL/ha o. p.)</t>
  </si>
  <si>
    <t>Rozdíl = Plnění - Potřeba (t OL/ha o. p.)</t>
  </si>
  <si>
    <t>Plocha i OL jsou přepočteny na efekt hnoje v dávce 30 t/ha</t>
  </si>
  <si>
    <t>Potřeba:</t>
  </si>
  <si>
    <t>Plnění:</t>
  </si>
  <si>
    <t>Rozdíl (procentní body):</t>
  </si>
  <si>
    <r>
      <t xml:space="preserve">Podrobnosti k výpočtu najdete vpravo (sloupce K–Q) </t>
    </r>
    <r>
      <rPr>
        <sz val="12"/>
        <color theme="1"/>
        <rFont val="Calibri"/>
        <family val="2"/>
        <charset val="238"/>
        <scheme val="minor"/>
      </rPr>
      <t>→→→</t>
    </r>
  </si>
  <si>
    <t>Rozdíl (kladná hodnota je rezerva) (procentní body, ha)</t>
  </si>
  <si>
    <r>
      <rPr>
        <b/>
        <sz val="16"/>
        <color rgb="FFFF0000"/>
        <rFont val="Calibri"/>
        <family val="2"/>
        <charset val="238"/>
      </rPr>
      <t xml:space="preserve">Příklad: </t>
    </r>
    <r>
      <rPr>
        <b/>
        <sz val="16"/>
        <color theme="1"/>
        <rFont val="Calibri"/>
        <family val="2"/>
        <charset val="238"/>
      </rPr>
      <t xml:space="preserve">Ekoplatba 2023 – hospodaření s organickou hmotou v hospodářském roce 2022/2023 </t>
    </r>
    <r>
      <rPr>
        <sz val="16"/>
        <color theme="1"/>
        <rFont val="Calibri"/>
        <family val="2"/>
        <charset val="238"/>
      </rPr>
      <t>(od 1. 7. 2022 do 30. 6. 2023)</t>
    </r>
  </si>
  <si>
    <t>ZD Nová Ves / Ing. Novák / tel. 721 333 333, novak@zdnovaves.eu</t>
  </si>
  <si>
    <t xml:space="preserve">Plnění: </t>
  </si>
  <si>
    <t>na podzim 2022 žadatel obhospodařuje 1 505 ha orné půdy, ale koncem roku 2022 bude 5 ha orné půdy vydávat</t>
  </si>
  <si>
    <t>na třech DPB převládá lehká půda, celková výměra těchto DPB je 75 ha</t>
  </si>
  <si>
    <r>
      <t xml:space="preserve">Vysvětlivky k příkladu </t>
    </r>
    <r>
      <rPr>
        <i/>
        <sz val="11"/>
        <color theme="1"/>
        <rFont val="Calibri"/>
        <family val="2"/>
        <charset val="238"/>
        <scheme val="minor"/>
      </rPr>
      <t>(uvedeny jsou jen plochy, které se nebudou vydávat a budou v žádosti o dotace 2023)</t>
    </r>
  </si>
  <si>
    <t>Brambory, cukrovka, řepa krmná, zelenina</t>
  </si>
  <si>
    <t>na rok 2023 je plánováno zasetí cukrovky na 100 ha (tedy o 20 ha více než v roce 2022, viz řádek 41)</t>
  </si>
  <si>
    <t>Kukuřice, zelenina</t>
  </si>
  <si>
    <t>na rok 2023 je plánováno zasetí kukuřice na 400 ha</t>
  </si>
  <si>
    <r>
      <t>Jetel</t>
    </r>
    <r>
      <rPr>
        <sz val="11"/>
        <color theme="1"/>
        <rFont val="Calibri"/>
        <family val="2"/>
        <charset val="238"/>
        <scheme val="minor"/>
      </rPr>
      <t>, vojtěška</t>
    </r>
    <r>
      <rPr>
        <sz val="11"/>
        <color theme="1"/>
        <rFont val="Calibri"/>
        <family val="2"/>
        <charset val="238"/>
        <scheme val="minor"/>
      </rPr>
      <t>, vč. semenářských porostů</t>
    </r>
  </si>
  <si>
    <t>do roku 2023 přechází 75 ha jetele</t>
  </si>
  <si>
    <r>
      <t>Ostatní víceleté pícniny</t>
    </r>
    <r>
      <rPr>
        <sz val="11"/>
        <color theme="1"/>
        <rFont val="Calibri"/>
        <family val="2"/>
        <charset val="238"/>
        <scheme val="minor"/>
      </rPr>
      <t>, trávy na semeno</t>
    </r>
  </si>
  <si>
    <t>do roku 2023 přechází 30 ha travního porostu (kultura G)</t>
  </si>
  <si>
    <r>
      <t xml:space="preserve">Vysvětlivky k příkladu </t>
    </r>
    <r>
      <rPr>
        <i/>
        <sz val="11"/>
        <color theme="1"/>
        <rFont val="Calibri"/>
        <family val="2"/>
        <charset val="238"/>
        <scheme val="minor"/>
      </rPr>
      <t>(spotřeba jen na plochách, které se nebudou vydávat a budou v žádosti o dotace 2023)</t>
    </r>
  </si>
  <si>
    <r>
      <t xml:space="preserve">Vysvětlivky k příkladu </t>
    </r>
    <r>
      <rPr>
        <i/>
        <sz val="11"/>
        <color theme="1"/>
        <rFont val="Calibri"/>
        <family val="2"/>
        <charset val="238"/>
        <scheme val="minor"/>
      </rPr>
      <t>(uvedeny jen plochy, které se nebudou vydávat a budou v žádosti o dotace 2023)</t>
    </r>
  </si>
  <si>
    <t>zapravení chrástu po sklizni cukrovky na podzim 2022 (= cukrovka uvedená v žádosti o dotace na rok 2022)</t>
  </si>
  <si>
    <t>při rušení porostu jetele byl do půdy zapraven poslední obrost (podzim 2022)</t>
  </si>
  <si>
    <t>meziplodiny zaseté v létě 2022, po kterých následuje setí ozimé pšenice (říjen 2022)</t>
  </si>
  <si>
    <t>meziplodiny zaseté v létě 2022, po kterých bude následovat setí kukuřice (jaro 2023)</t>
  </si>
  <si>
    <t>půdoochranná technologie strip-till bude využita při setí kukuřice (jaro 2023)</t>
  </si>
  <si>
    <t xml:space="preserve">Plodiny na orné půdě </t>
  </si>
  <si>
    <t>Plodiny na orné půdě</t>
  </si>
  <si>
    <t>v létě 2022 byla na DPB s ponechanou slámou pšenice aplikována kejda skotu, s následným zapravením do půdy</t>
  </si>
  <si>
    <t>Sláma obilnin (vč. kukuřice na zrno), olejnin a luskovin (veškerá sláma, bez ohledu na přidání dusíku) apod.</t>
  </si>
  <si>
    <t>nesklizená sláma, ponechaná na polích po sklizni plodin v létě 2022</t>
  </si>
  <si>
    <t xml:space="preserve">Při výpočtu se vychází z celkové spotřeby hnojiv nebo upravených kalů na orné půdě, v hospodářském roce. 
Pokud se použije např. kejda skotu v kombinaci se slámou obilnin, tak se tato opatření promítnou ve více řádcích: 
     1) řádek 25: kejda skotu (započteno v celkovém množství kejdy aplikované na různé DPB)
     2) řádek 39: sláma (veškerá ponechaná sláma, bez ohledu na hnojení kejdou apod.)
     3) řádek 40: jen kombinace slámy obilnin s kejdou, v tomto případě s kejdou skotu
Platí tedy pravidlo, že při překryvu více jednotlivých opatření (vč. meziplodin a technologií) na stejné ploše se tyto plochy započtou vícekrát.  </t>
  </si>
  <si>
    <t>Při odlišném obsahu sušiny, než uvádí vyhláška č. 377/2013 Sb. (sloupec "G") stačí vložit údaje z rozboru do sloupce "H". Přepočet se provede automaticky. Při zapsání hnojiva o různém obsahu sušiny použijte, prosím, vážený průměr obsahu sušiny.</t>
  </si>
  <si>
    <t xml:space="preserve">Aplikace hnoje za celý hospodářský rok 2022/2023. Převážná část hnoje skotu je aplikována na podzim 2022, menší část bude aplikována na jaře 2023.
Celková spotřeba kejdy na orné půdě je 7 500 tun. Je však nutné odečíst 100 tun kejdy aplikované na 5 ha, které budou vydány. Zbývá tedy 7 400 tun, při zjištěném průměrném obsahu sušiny 6,0 % (vloženo do buňky "H25"). 
Na 120 ha byla v létě 2022 kejda aplikována v kombinaci se slámou ozimé pšenice. Další část kejdy byla aplikována na podzim 2022 a zbylé množství je plánováno ke hnojení na jaře 2023. Vložené údaje: 
     1) řádek 25: kejda skotu (celkové množství kejdy aplikované na různé DPB, které budou v žádosti o dotace 2023)
     2) řádek 39: sláma (veškerá ponechaná sláma, bez ohledu na hnojení kejdou apod.)
     3) řádek 40: jen kombinace slámy obilnin s kejdou skotu
Platí tedy pravidlo, že při překryvu více jednotlivých opatření (vč. meziplodin a technologií) na stejné ploše se tyto plochy započtou vícekrát.  </t>
  </si>
  <si>
    <r>
      <rPr>
        <vertAlign val="superscript"/>
        <sz val="11"/>
        <color theme="1"/>
        <rFont val="Calibri"/>
        <family val="2"/>
        <charset val="238"/>
        <scheme val="minor"/>
      </rPr>
      <t>2)</t>
    </r>
    <r>
      <rPr>
        <sz val="11"/>
        <color theme="1"/>
        <rFont val="Calibri"/>
        <family val="2"/>
        <charset val="238"/>
        <scheme val="minor"/>
      </rPr>
      <t xml:space="preserve"> česnek, květák, mrkev, paprika, pastiňák</t>
    </r>
  </si>
  <si>
    <t>Brambory, cukrovka, …</t>
  </si>
  <si>
    <t>Kukuřice, …</t>
  </si>
  <si>
    <r>
      <rPr>
        <b/>
        <sz val="11"/>
        <color theme="1"/>
        <rFont val="Calibri"/>
        <family val="2"/>
        <charset val="238"/>
        <scheme val="minor"/>
      </rPr>
      <t>Verze 2</t>
    </r>
    <r>
      <rPr>
        <sz val="11"/>
        <color theme="1"/>
        <rFont val="Calibri"/>
        <family val="2"/>
        <charset val="238"/>
        <scheme val="minor"/>
      </rPr>
      <t xml:space="preserve"> (17. 10. 2022)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</si>
</sst>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6"/>
      <color rgb="FFFF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1">
    <xf numFmtId="0" fontId="0" fillId="0" borderId="0" xfId="0"/>
    <xf numFmtId="164" fontId="0" fillId="0" borderId="0" xfId="0" applyNumberFormat="1"/>
    <xf numFmtId="9" fontId="0" fillId="0" borderId="0" xfId="0" applyNumberFormat="1"/>
    <xf numFmtId="165" fontId="0" fillId="0" borderId="0" xfId="0" applyNumberFormat="1" applyFont="1" applyBorder="1"/>
    <xf numFmtId="2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 vertical="top" wrapText="1"/>
    </xf>
    <xf numFmtId="9" fontId="1" fillId="0" borderId="0" xfId="0" applyNumberFormat="1" applyFont="1" applyBorder="1"/>
    <xf numFmtId="2" fontId="1" fillId="0" borderId="0" xfId="0" applyNumberFormat="1" applyFont="1" applyBorder="1"/>
    <xf numFmtId="1" fontId="0" fillId="0" borderId="0" xfId="0" applyNumberFormat="1" applyBorder="1"/>
    <xf numFmtId="2" fontId="0" fillId="0" borderId="0" xfId="0" applyNumberFormat="1" applyBorder="1"/>
    <xf numFmtId="9" fontId="0" fillId="0" borderId="0" xfId="0" applyNumberFormat="1" applyFont="1" applyBorder="1"/>
    <xf numFmtId="9" fontId="0" fillId="0" borderId="0" xfId="0" applyNumberFormat="1" applyBorder="1"/>
    <xf numFmtId="165" fontId="0" fillId="2" borderId="1" xfId="0" applyNumberFormat="1" applyFont="1" applyFill="1" applyBorder="1" applyAlignment="1" applyProtection="1">
      <alignment horizontal="right" vertical="center" indent="3"/>
    </xf>
    <xf numFmtId="165" fontId="0" fillId="0" borderId="1" xfId="0" applyNumberFormat="1" applyFont="1" applyFill="1" applyBorder="1" applyAlignment="1" applyProtection="1">
      <alignment horizontal="right" vertical="center" indent="3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right" vertical="center"/>
    </xf>
    <xf numFmtId="0" fontId="0" fillId="2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vertical="center" wrapText="1"/>
    </xf>
    <xf numFmtId="2" fontId="0" fillId="2" borderId="1" xfId="0" applyNumberFormat="1" applyFont="1" applyFill="1" applyBorder="1" applyAlignment="1" applyProtection="1">
      <alignment horizontal="right" vertical="center" indent="3"/>
    </xf>
    <xf numFmtId="165" fontId="0" fillId="2" borderId="1" xfId="0" applyNumberFormat="1" applyFont="1" applyFill="1" applyBorder="1" applyAlignment="1" applyProtection="1">
      <alignment horizontal="right" vertical="center" indent="4"/>
    </xf>
    <xf numFmtId="3" fontId="0" fillId="2" borderId="1" xfId="0" applyNumberFormat="1" applyFont="1" applyFill="1" applyBorder="1" applyAlignment="1" applyProtection="1">
      <alignment horizontal="right" vertical="center" indent="4"/>
    </xf>
    <xf numFmtId="49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vertical="center"/>
    </xf>
    <xf numFmtId="1" fontId="0" fillId="2" borderId="1" xfId="0" applyNumberFormat="1" applyFont="1" applyFill="1" applyBorder="1" applyAlignment="1" applyProtection="1">
      <alignment horizontal="right" vertical="center" indent="5"/>
    </xf>
    <xf numFmtId="165" fontId="0" fillId="2" borderId="1" xfId="0" applyNumberFormat="1" applyFont="1" applyFill="1" applyBorder="1" applyAlignment="1" applyProtection="1">
      <alignment horizontal="right" vertical="center" indent="2"/>
    </xf>
    <xf numFmtId="0" fontId="1" fillId="2" borderId="1" xfId="0" applyFont="1" applyFill="1" applyBorder="1" applyAlignment="1" applyProtection="1">
      <alignment vertical="center"/>
    </xf>
    <xf numFmtId="2" fontId="0" fillId="2" borderId="1" xfId="0" applyNumberFormat="1" applyFont="1" applyFill="1" applyBorder="1" applyAlignment="1" applyProtection="1">
      <alignment vertical="center"/>
    </xf>
    <xf numFmtId="1" fontId="0" fillId="2" borderId="1" xfId="0" applyNumberFormat="1" applyFont="1" applyFill="1" applyBorder="1" applyAlignment="1" applyProtection="1">
      <alignment vertical="center"/>
    </xf>
    <xf numFmtId="165" fontId="0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 applyProtection="1">
      <alignment horizontal="right" vertical="center" indent="4"/>
    </xf>
    <xf numFmtId="0" fontId="0" fillId="0" borderId="0" xfId="0" applyFont="1" applyFill="1" applyBorder="1" applyAlignment="1" applyProtection="1">
      <alignment vertical="center"/>
    </xf>
    <xf numFmtId="3" fontId="0" fillId="0" borderId="0" xfId="0" applyNumberFormat="1" applyFont="1" applyFill="1" applyBorder="1" applyAlignment="1" applyProtection="1">
      <alignment vertical="center"/>
    </xf>
    <xf numFmtId="2" fontId="0" fillId="0" borderId="0" xfId="0" applyNumberFormat="1" applyFont="1" applyFill="1" applyBorder="1" applyAlignment="1" applyProtection="1">
      <alignment vertical="center"/>
    </xf>
    <xf numFmtId="1" fontId="0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ont="1" applyFill="1" applyBorder="1" applyAlignment="1" applyProtection="1">
      <alignment horizontal="right" vertical="center" indent="3"/>
    </xf>
    <xf numFmtId="0" fontId="3" fillId="2" borderId="1" xfId="0" applyFont="1" applyFill="1" applyBorder="1" applyAlignment="1" applyProtection="1">
      <alignment horizontal="right" vertical="center" indent="4"/>
    </xf>
    <xf numFmtId="164" fontId="3" fillId="2" borderId="1" xfId="0" applyNumberFormat="1" applyFont="1" applyFill="1" applyBorder="1" applyAlignment="1" applyProtection="1">
      <alignment horizontal="right" vertical="center" indent="4"/>
    </xf>
    <xf numFmtId="2" fontId="0" fillId="2" borderId="1" xfId="0" applyNumberFormat="1" applyFont="1" applyFill="1" applyBorder="1" applyAlignment="1" applyProtection="1">
      <alignment horizontal="right" vertical="center" indent="7"/>
    </xf>
    <xf numFmtId="3" fontId="4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Border="1" applyAlignment="1" applyProtection="1">
      <alignment horizontal="right" vertical="center" indent="4"/>
    </xf>
    <xf numFmtId="9" fontId="1" fillId="0" borderId="0" xfId="0" applyNumberFormat="1" applyFont="1" applyAlignment="1" applyProtection="1">
      <alignment horizontal="right" vertical="center" indent="3"/>
    </xf>
    <xf numFmtId="0" fontId="0" fillId="0" borderId="0" xfId="0" applyFont="1" applyProtection="1"/>
    <xf numFmtId="0" fontId="1" fillId="2" borderId="1" xfId="0" applyFont="1" applyFill="1" applyBorder="1" applyAlignment="1" applyProtection="1">
      <alignment horizontal="center" vertical="center" wrapText="1"/>
    </xf>
    <xf numFmtId="165" fontId="0" fillId="0" borderId="1" xfId="0" applyNumberFormat="1" applyFont="1" applyFill="1" applyBorder="1" applyAlignment="1" applyProtection="1">
      <alignment horizontal="right" vertical="center" indent="3"/>
    </xf>
    <xf numFmtId="49" fontId="0" fillId="0" borderId="0" xfId="0" applyNumberFormat="1" applyBorder="1" applyAlignment="1" applyProtection="1">
      <alignment vertical="top" wrapText="1"/>
    </xf>
    <xf numFmtId="3" fontId="0" fillId="0" borderId="0" xfId="0" applyNumberFormat="1" applyFont="1" applyFill="1" applyBorder="1" applyProtection="1"/>
    <xf numFmtId="0" fontId="8" fillId="0" borderId="0" xfId="0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left" indent="1"/>
    </xf>
    <xf numFmtId="0" fontId="0" fillId="0" borderId="0" xfId="0" applyAlignment="1">
      <alignment horizontal="left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2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 applyAlignment="1">
      <alignment horizontal="left"/>
    </xf>
    <xf numFmtId="49" fontId="0" fillId="0" borderId="0" xfId="0" applyNumberFormat="1" applyFont="1" applyBorder="1" applyAlignment="1" applyProtection="1">
      <alignment vertical="center" wrapText="1"/>
    </xf>
    <xf numFmtId="0" fontId="0" fillId="8" borderId="0" xfId="0" applyFont="1" applyFill="1" applyBorder="1" applyAlignment="1" applyProtection="1">
      <alignment vertical="center"/>
    </xf>
    <xf numFmtId="165" fontId="2" fillId="8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vertical="top" wrapText="1"/>
    </xf>
    <xf numFmtId="0" fontId="0" fillId="0" borderId="7" xfId="0" applyFont="1" applyBorder="1" applyAlignment="1" applyProtection="1">
      <alignment vertical="center"/>
    </xf>
    <xf numFmtId="0" fontId="10" fillId="8" borderId="0" xfId="0" applyFont="1" applyFill="1" applyBorder="1" applyAlignment="1" applyProtection="1">
      <alignment horizontal="left" vertical="center"/>
    </xf>
    <xf numFmtId="0" fontId="1" fillId="8" borderId="0" xfId="0" applyFont="1" applyFill="1" applyBorder="1" applyAlignment="1" applyProtection="1">
      <alignment horizontal="center" vertical="center" wrapText="1"/>
    </xf>
    <xf numFmtId="3" fontId="0" fillId="8" borderId="0" xfId="0" applyNumberFormat="1" applyFont="1" applyFill="1" applyBorder="1" applyProtection="1"/>
    <xf numFmtId="4" fontId="0" fillId="8" borderId="0" xfId="0" applyNumberFormat="1" applyFont="1" applyFill="1" applyBorder="1" applyAlignment="1" applyProtection="1">
      <alignment horizontal="right" indent="5"/>
    </xf>
    <xf numFmtId="4" fontId="1" fillId="8" borderId="0" xfId="0" applyNumberFormat="1" applyFont="1" applyFill="1" applyBorder="1" applyAlignment="1" applyProtection="1">
      <alignment horizontal="right" vertical="center" indent="2"/>
    </xf>
    <xf numFmtId="3" fontId="0" fillId="8" borderId="0" xfId="0" applyNumberFormat="1" applyFont="1" applyFill="1" applyBorder="1" applyAlignment="1" applyProtection="1">
      <alignment vertical="center"/>
    </xf>
    <xf numFmtId="3" fontId="4" fillId="8" borderId="0" xfId="0" applyNumberFormat="1" applyFont="1" applyFill="1" applyBorder="1" applyAlignment="1" applyProtection="1">
      <alignment vertical="center"/>
    </xf>
    <xf numFmtId="4" fontId="3" fillId="0" borderId="0" xfId="0" applyNumberFormat="1" applyFont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left" indent="1"/>
    </xf>
    <xf numFmtId="4" fontId="0" fillId="0" borderId="0" xfId="0" applyNumberFormat="1" applyFont="1" applyBorder="1" applyAlignment="1" applyProtection="1">
      <alignment horizontal="left" indent="1"/>
    </xf>
    <xf numFmtId="0" fontId="0" fillId="0" borderId="0" xfId="0" applyFont="1" applyAlignment="1" applyProtection="1">
      <alignment horizontal="left" vertical="center" indent="1"/>
    </xf>
    <xf numFmtId="49" fontId="0" fillId="0" borderId="0" xfId="0" applyNumberFormat="1" applyFont="1" applyBorder="1" applyAlignment="1" applyProtection="1">
      <alignment horizontal="left" indent="1"/>
    </xf>
    <xf numFmtId="0" fontId="1" fillId="8" borderId="0" xfId="0" applyFont="1" applyFill="1" applyBorder="1" applyAlignment="1" applyProtection="1">
      <alignment vertical="center"/>
    </xf>
    <xf numFmtId="0" fontId="6" fillId="8" borderId="0" xfId="0" applyFont="1" applyFill="1" applyBorder="1" applyAlignment="1" applyProtection="1">
      <alignment vertical="center"/>
    </xf>
    <xf numFmtId="4" fontId="6" fillId="8" borderId="0" xfId="0" applyNumberFormat="1" applyFont="1" applyFill="1" applyBorder="1" applyAlignment="1" applyProtection="1">
      <alignment horizontal="right" vertical="center" indent="2"/>
    </xf>
    <xf numFmtId="3" fontId="14" fillId="8" borderId="0" xfId="0" applyNumberFormat="1" applyFont="1" applyFill="1" applyBorder="1" applyAlignment="1" applyProtection="1">
      <alignment vertical="center"/>
    </xf>
    <xf numFmtId="0" fontId="7" fillId="8" borderId="0" xfId="0" applyFont="1" applyFill="1" applyBorder="1" applyAlignment="1" applyProtection="1">
      <alignment vertical="center"/>
    </xf>
    <xf numFmtId="0" fontId="0" fillId="8" borderId="0" xfId="0" applyFont="1" applyFill="1" applyBorder="1" applyAlignment="1" applyProtection="1"/>
    <xf numFmtId="4" fontId="0" fillId="8" borderId="0" xfId="0" applyNumberFormat="1" applyFont="1" applyFill="1" applyBorder="1" applyAlignment="1" applyProtection="1">
      <alignment horizontal="right" vertical="center" indent="2"/>
    </xf>
    <xf numFmtId="0" fontId="1" fillId="8" borderId="0" xfId="0" applyFont="1" applyFill="1" applyBorder="1" applyAlignment="1" applyProtection="1">
      <alignment horizontal="right" vertical="center"/>
    </xf>
    <xf numFmtId="165" fontId="0" fillId="8" borderId="0" xfId="0" applyNumberFormat="1" applyFont="1" applyFill="1" applyBorder="1" applyAlignment="1" applyProtection="1">
      <alignment horizontal="right" vertical="center" indent="3"/>
    </xf>
    <xf numFmtId="3" fontId="0" fillId="8" borderId="0" xfId="0" applyNumberFormat="1" applyFont="1" applyFill="1" applyBorder="1" applyAlignment="1" applyProtection="1">
      <alignment horizontal="right" vertical="center" indent="4"/>
    </xf>
    <xf numFmtId="165" fontId="15" fillId="2" borderId="1" xfId="0" applyNumberFormat="1" applyFont="1" applyFill="1" applyBorder="1" applyAlignment="1" applyProtection="1">
      <alignment horizontal="right" vertical="center" indent="3"/>
    </xf>
    <xf numFmtId="1" fontId="15" fillId="2" borderId="1" xfId="0" applyNumberFormat="1" applyFont="1" applyFill="1" applyBorder="1" applyAlignment="1" applyProtection="1">
      <alignment horizontal="right" vertical="center" indent="4"/>
    </xf>
    <xf numFmtId="165" fontId="0" fillId="2" borderId="8" xfId="0" applyNumberFormat="1" applyFont="1" applyFill="1" applyBorder="1" applyAlignment="1" applyProtection="1">
      <alignment horizontal="right" vertical="center" indent="3"/>
    </xf>
    <xf numFmtId="0" fontId="4" fillId="2" borderId="1" xfId="0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indent="4"/>
    </xf>
    <xf numFmtId="3" fontId="3" fillId="8" borderId="0" xfId="0" applyNumberFormat="1" applyFont="1" applyFill="1" applyBorder="1" applyAlignment="1" applyProtection="1">
      <alignment horizontal="right" vertical="center" indent="4"/>
    </xf>
    <xf numFmtId="0" fontId="3" fillId="0" borderId="0" xfId="0" applyFont="1" applyProtection="1"/>
    <xf numFmtId="4" fontId="4" fillId="2" borderId="1" xfId="0" applyNumberFormat="1" applyFont="1" applyFill="1" applyBorder="1" applyAlignment="1" applyProtection="1">
      <alignment horizontal="right" vertical="center" indent="4"/>
    </xf>
    <xf numFmtId="3" fontId="3" fillId="0" borderId="0" xfId="0" applyNumberFormat="1" applyFont="1" applyFill="1" applyBorder="1" applyAlignment="1" applyProtection="1">
      <alignment horizontal="right" vertical="center" indent="3"/>
    </xf>
    <xf numFmtId="3" fontId="4" fillId="0" borderId="0" xfId="0" applyNumberFormat="1" applyFont="1" applyFill="1" applyBorder="1" applyAlignment="1" applyProtection="1">
      <alignment horizontal="right" vertical="center" indent="4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indent="2"/>
      <protection locked="0"/>
    </xf>
    <xf numFmtId="4" fontId="0" fillId="0" borderId="1" xfId="0" applyNumberFormat="1" applyFont="1" applyBorder="1" applyAlignment="1" applyProtection="1">
      <alignment horizontal="right" vertical="center" indent="2"/>
      <protection locked="0"/>
    </xf>
    <xf numFmtId="4" fontId="0" fillId="0" borderId="1" xfId="0" applyNumberFormat="1" applyFont="1" applyFill="1" applyBorder="1" applyAlignment="1" applyProtection="1">
      <alignment horizontal="right" vertical="center" indent="2"/>
      <protection locked="0"/>
    </xf>
    <xf numFmtId="4" fontId="0" fillId="0" borderId="3" xfId="0" applyNumberFormat="1" applyFont="1" applyBorder="1" applyAlignment="1" applyProtection="1">
      <alignment horizontal="right" vertical="center" indent="2"/>
      <protection locked="0"/>
    </xf>
    <xf numFmtId="4" fontId="0" fillId="0" borderId="3" xfId="0" applyNumberFormat="1" applyFont="1" applyFill="1" applyBorder="1" applyAlignment="1" applyProtection="1">
      <alignment horizontal="right" vertical="center" indent="2"/>
      <protection locked="0"/>
    </xf>
    <xf numFmtId="3" fontId="0" fillId="0" borderId="1" xfId="0" applyNumberFormat="1" applyFont="1" applyBorder="1" applyAlignment="1" applyProtection="1">
      <alignment horizontal="right" vertical="center" indent="2"/>
      <protection locked="0"/>
    </xf>
    <xf numFmtId="3" fontId="0" fillId="0" borderId="1" xfId="0" applyNumberFormat="1" applyFont="1" applyFill="1" applyBorder="1" applyAlignment="1" applyProtection="1">
      <alignment horizontal="right" vertical="center" indent="2"/>
      <protection locked="0"/>
    </xf>
    <xf numFmtId="165" fontId="0" fillId="0" borderId="0" xfId="0" applyNumberFormat="1" applyFont="1" applyFill="1" applyBorder="1" applyAlignment="1" applyProtection="1">
      <alignment horizontal="right" vertical="center" indent="3"/>
    </xf>
    <xf numFmtId="165" fontId="0" fillId="8" borderId="0" xfId="0" applyNumberFormat="1" applyFont="1" applyFill="1" applyBorder="1" applyAlignment="1" applyProtection="1">
      <alignment horizontal="right" vertical="center" indent="2"/>
    </xf>
    <xf numFmtId="0" fontId="0" fillId="8" borderId="0" xfId="0" applyFill="1" applyBorder="1" applyProtection="1"/>
    <xf numFmtId="0" fontId="2" fillId="6" borderId="1" xfId="0" applyFont="1" applyFill="1" applyBorder="1" applyAlignment="1" applyProtection="1">
      <alignment horizontal="right" vertic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8" borderId="0" xfId="0" applyFont="1" applyFill="1" applyBorder="1" applyAlignment="1" applyProtection="1">
      <alignment horizontal="center" vertical="center"/>
    </xf>
    <xf numFmtId="0" fontId="2" fillId="8" borderId="0" xfId="0" applyFont="1" applyFill="1" applyBorder="1" applyAlignment="1" applyProtection="1">
      <alignment horizontal="right" vertical="center"/>
    </xf>
    <xf numFmtId="0" fontId="2" fillId="8" borderId="0" xfId="0" applyFont="1" applyFill="1" applyBorder="1" applyAlignment="1" applyProtection="1">
      <alignment horizontal="right"/>
    </xf>
    <xf numFmtId="0" fontId="2" fillId="8" borderId="0" xfId="0" applyFont="1" applyFill="1" applyBorder="1" applyAlignment="1" applyProtection="1">
      <alignment horizontal="center"/>
    </xf>
    <xf numFmtId="0" fontId="0" fillId="8" borderId="0" xfId="0" applyFont="1" applyFill="1" applyBorder="1" applyProtection="1"/>
    <xf numFmtId="4" fontId="1" fillId="8" borderId="0" xfId="0" applyNumberFormat="1" applyFont="1" applyFill="1" applyBorder="1" applyAlignment="1" applyProtection="1">
      <alignment horizontal="right" vertical="center" indent="4"/>
    </xf>
    <xf numFmtId="4" fontId="0" fillId="8" borderId="0" xfId="0" applyNumberFormat="1" applyFont="1" applyFill="1" applyBorder="1" applyAlignment="1" applyProtection="1">
      <alignment horizontal="right" vertical="center" indent="4"/>
    </xf>
    <xf numFmtId="4" fontId="0" fillId="0" borderId="0" xfId="0" applyNumberFormat="1" applyFont="1" applyBorder="1" applyAlignment="1" applyProtection="1">
      <alignment horizontal="right" vertical="center" indent="3"/>
    </xf>
    <xf numFmtId="0" fontId="0" fillId="0" borderId="0" xfId="0" applyAlignment="1" applyProtection="1">
      <alignment horizontal="left"/>
    </xf>
    <xf numFmtId="4" fontId="0" fillId="8" borderId="0" xfId="0" applyNumberFormat="1" applyFont="1" applyFill="1" applyBorder="1" applyAlignment="1" applyProtection="1">
      <alignment horizontal="center" vertical="center" wrapText="1"/>
    </xf>
    <xf numFmtId="4" fontId="1" fillId="8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0" xfId="0" applyBorder="1" applyProtection="1"/>
    <xf numFmtId="4" fontId="3" fillId="0" borderId="0" xfId="0" applyNumberFormat="1" applyFont="1" applyBorder="1" applyAlignment="1" applyProtection="1">
      <alignment horizontal="right" vertical="center" indent="5"/>
    </xf>
    <xf numFmtId="0" fontId="11" fillId="8" borderId="0" xfId="0" applyFont="1" applyFill="1" applyBorder="1" applyAlignment="1" applyProtection="1">
      <alignment horizontal="left" vertical="center"/>
    </xf>
    <xf numFmtId="0" fontId="18" fillId="7" borderId="1" xfId="0" applyFont="1" applyFill="1" applyBorder="1" applyAlignment="1" applyProtection="1">
      <alignment horizontal="left" vertical="center" wrapText="1"/>
    </xf>
    <xf numFmtId="0" fontId="19" fillId="7" borderId="1" xfId="0" applyFont="1" applyFill="1" applyBorder="1" applyAlignment="1" applyProtection="1">
      <alignment vertical="center" wrapText="1"/>
    </xf>
    <xf numFmtId="0" fontId="20" fillId="7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 indent="1"/>
    </xf>
    <xf numFmtId="49" fontId="1" fillId="0" borderId="1" xfId="0" applyNumberFormat="1" applyFont="1" applyBorder="1" applyAlignment="1" applyProtection="1">
      <alignment horizontal="left" vertical="center" wrapText="1" indent="1"/>
    </xf>
    <xf numFmtId="49" fontId="0" fillId="0" borderId="1" xfId="0" applyNumberFormat="1" applyFont="1" applyFill="1" applyBorder="1" applyAlignment="1" applyProtection="1">
      <alignment horizontal="left" vertical="center" indent="1"/>
    </xf>
    <xf numFmtId="0" fontId="10" fillId="0" borderId="0" xfId="0" applyFont="1" applyFill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left" vertical="center" wrapText="1" indent="1"/>
    </xf>
    <xf numFmtId="49" fontId="1" fillId="0" borderId="1" xfId="0" applyNumberFormat="1" applyFont="1" applyFill="1" applyBorder="1" applyAlignment="1" applyProtection="1">
      <alignment horizontal="left" vertical="center" wrapText="1" indent="1"/>
    </xf>
    <xf numFmtId="0" fontId="1" fillId="0" borderId="0" xfId="0" applyFont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 wrapText="1" indent="1"/>
    </xf>
    <xf numFmtId="49" fontId="0" fillId="0" borderId="0" xfId="0" applyNumberFormat="1" applyFont="1" applyFill="1" applyBorder="1" applyAlignment="1" applyProtection="1">
      <alignment horizontal="left" vertical="center" wrapText="1" indent="1"/>
    </xf>
    <xf numFmtId="49" fontId="1" fillId="0" borderId="0" xfId="0" applyNumberFormat="1" applyFont="1" applyBorder="1" applyAlignment="1" applyProtection="1">
      <alignment horizontal="left" vertical="center" wrapText="1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/>
    <xf numFmtId="49" fontId="0" fillId="0" borderId="0" xfId="0" applyNumberFormat="1" applyFont="1" applyFill="1" applyAlignment="1" applyProtection="1"/>
    <xf numFmtId="0" fontId="21" fillId="0" borderId="0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right" vertical="center" indent="2"/>
    </xf>
    <xf numFmtId="49" fontId="4" fillId="0" borderId="1" xfId="0" applyNumberFormat="1" applyFont="1" applyFill="1" applyBorder="1" applyAlignment="1" applyProtection="1">
      <alignment horizontal="left" vertical="center" wrapText="1" indent="1"/>
    </xf>
    <xf numFmtId="3" fontId="0" fillId="0" borderId="1" xfId="0" applyNumberFormat="1" applyFont="1" applyBorder="1" applyAlignment="1" applyProtection="1">
      <alignment horizontal="right" vertical="center" indent="2"/>
    </xf>
    <xf numFmtId="4" fontId="0" fillId="0" borderId="1" xfId="0" applyNumberFormat="1" applyFont="1" applyBorder="1" applyAlignment="1" applyProtection="1">
      <alignment horizontal="right" vertical="center" indent="2"/>
    </xf>
    <xf numFmtId="49" fontId="4" fillId="0" borderId="1" xfId="0" applyNumberFormat="1" applyFont="1" applyBorder="1" applyAlignment="1" applyProtection="1">
      <alignment horizontal="left" vertical="center" wrapText="1" indent="1"/>
    </xf>
    <xf numFmtId="3" fontId="0" fillId="0" borderId="1" xfId="0" applyNumberFormat="1" applyFont="1" applyFill="1" applyBorder="1" applyAlignment="1" applyProtection="1">
      <alignment horizontal="right" vertical="center" indent="2"/>
    </xf>
    <xf numFmtId="49" fontId="3" fillId="0" borderId="1" xfId="0" applyNumberFormat="1" applyFont="1" applyFill="1" applyBorder="1" applyAlignment="1" applyProtection="1">
      <alignment horizontal="left" vertical="center" wrapText="1" indent="1"/>
    </xf>
    <xf numFmtId="4" fontId="3" fillId="0" borderId="0" xfId="0" applyNumberFormat="1" applyFont="1" applyBorder="1" applyAlignment="1" applyProtection="1">
      <alignment horizontal="left" indent="1"/>
    </xf>
    <xf numFmtId="0" fontId="3" fillId="0" borderId="0" xfId="0" applyFont="1" applyAlignment="1" applyProtection="1">
      <alignment horizontal="left" vertical="center" indent="1"/>
    </xf>
    <xf numFmtId="0" fontId="4" fillId="8" borderId="0" xfId="0" applyFont="1" applyFill="1" applyBorder="1" applyAlignment="1" applyProtection="1">
      <alignment horizontal="left" vertical="center"/>
    </xf>
    <xf numFmtId="0" fontId="0" fillId="8" borderId="0" xfId="0" applyFill="1" applyAlignment="1" applyProtection="1"/>
    <xf numFmtId="49" fontId="3" fillId="0" borderId="0" xfId="0" applyNumberFormat="1" applyFont="1" applyBorder="1" applyAlignment="1" applyProtection="1">
      <alignment vertical="center" wrapText="1"/>
    </xf>
    <xf numFmtId="0" fontId="5" fillId="7" borderId="1" xfId="0" applyFont="1" applyFill="1" applyBorder="1" applyAlignment="1" applyProtection="1">
      <alignment vertical="center" wrapText="1"/>
    </xf>
    <xf numFmtId="3" fontId="0" fillId="0" borderId="3" xfId="0" applyNumberFormat="1" applyFont="1" applyBorder="1" applyAlignment="1" applyProtection="1">
      <alignment horizontal="right" vertical="center" indent="2"/>
    </xf>
    <xf numFmtId="49" fontId="3" fillId="0" borderId="1" xfId="0" applyNumberFormat="1" applyFont="1" applyFill="1" applyBorder="1" applyAlignment="1" applyProtection="1">
      <alignment horizontal="left" vertical="center" indent="1"/>
    </xf>
    <xf numFmtId="3" fontId="0" fillId="0" borderId="3" xfId="0" applyNumberFormat="1" applyFont="1" applyFill="1" applyBorder="1" applyAlignment="1" applyProtection="1">
      <alignment horizontal="right" vertical="center" indent="2"/>
    </xf>
    <xf numFmtId="49" fontId="0" fillId="8" borderId="0" xfId="0" applyNumberFormat="1" applyFont="1" applyFill="1" applyAlignment="1" applyProtection="1"/>
    <xf numFmtId="49" fontId="23" fillId="0" borderId="1" xfId="0" applyNumberFormat="1" applyFont="1" applyFill="1" applyBorder="1" applyAlignment="1" applyProtection="1">
      <alignment horizontal="left" vertical="center" wrapText="1" indent="1"/>
    </xf>
    <xf numFmtId="49" fontId="5" fillId="0" borderId="1" xfId="0" applyNumberFormat="1" applyFont="1" applyFill="1" applyBorder="1" applyAlignment="1" applyProtection="1">
      <alignment horizontal="left" vertical="center" wrapText="1" indent="1"/>
    </xf>
    <xf numFmtId="0" fontId="0" fillId="0" borderId="0" xfId="0" applyFont="1" applyBorder="1" applyAlignment="1" applyProtection="1">
      <alignment horizontal="left" vertical="center"/>
    </xf>
    <xf numFmtId="0" fontId="24" fillId="8" borderId="0" xfId="0" applyFont="1" applyFill="1" applyBorder="1" applyAlignment="1" applyProtection="1">
      <alignment horizontal="center" vertical="center" wrapText="1"/>
    </xf>
    <xf numFmtId="165" fontId="24" fillId="8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5" fontId="2" fillId="4" borderId="1" xfId="0" applyNumberFormat="1" applyFont="1" applyFill="1" applyBorder="1" applyAlignment="1" applyProtection="1">
      <alignment horizontal="right" vertical="center" indent="3"/>
    </xf>
    <xf numFmtId="165" fontId="2" fillId="5" borderId="1" xfId="0" applyNumberFormat="1" applyFont="1" applyFill="1" applyBorder="1" applyAlignment="1" applyProtection="1">
      <alignment horizontal="right" vertical="center" indent="3"/>
    </xf>
    <xf numFmtId="0" fontId="0" fillId="0" borderId="0" xfId="0" applyAlignment="1">
      <alignment horizontal="right" indent="3"/>
    </xf>
    <xf numFmtId="164" fontId="2" fillId="3" borderId="1" xfId="0" applyNumberFormat="1" applyFont="1" applyFill="1" applyBorder="1" applyAlignment="1" applyProtection="1">
      <alignment horizontal="right" indent="4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right" indent="3"/>
    </xf>
    <xf numFmtId="164" fontId="9" fillId="9" borderId="1" xfId="0" applyNumberFormat="1" applyFont="1" applyFill="1" applyBorder="1" applyAlignment="1" applyProtection="1">
      <alignment horizontal="right" indent="4"/>
    </xf>
    <xf numFmtId="3" fontId="0" fillId="2" borderId="4" xfId="0" applyNumberFormat="1" applyFont="1" applyFill="1" applyBorder="1" applyAlignment="1" applyProtection="1">
      <alignment horizontal="right" vertical="center" indent="4"/>
    </xf>
    <xf numFmtId="165" fontId="9" fillId="10" borderId="2" xfId="0" applyNumberFormat="1" applyFont="1" applyFill="1" applyBorder="1" applyAlignment="1" applyProtection="1">
      <alignment horizontal="right" vertical="center" indent="3"/>
    </xf>
    <xf numFmtId="3" fontId="9" fillId="10" borderId="8" xfId="0" applyNumberFormat="1" applyFont="1" applyFill="1" applyBorder="1" applyAlignment="1" applyProtection="1">
      <alignment horizontal="right" vertical="center" indent="4"/>
    </xf>
    <xf numFmtId="4" fontId="4" fillId="4" borderId="8" xfId="0" applyNumberFormat="1" applyFont="1" applyFill="1" applyBorder="1" applyAlignment="1" applyProtection="1">
      <alignment horizontal="right" vertical="center" indent="4"/>
    </xf>
    <xf numFmtId="0" fontId="1" fillId="5" borderId="1" xfId="0" applyFont="1" applyFill="1" applyBorder="1" applyAlignment="1" applyProtection="1">
      <alignment vertical="center"/>
    </xf>
    <xf numFmtId="164" fontId="1" fillId="5" borderId="1" xfId="0" applyNumberFormat="1" applyFont="1" applyFill="1" applyBorder="1" applyAlignment="1" applyProtection="1">
      <alignment vertical="center"/>
    </xf>
    <xf numFmtId="0" fontId="0" fillId="5" borderId="1" xfId="0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horizontal="right" vertical="center"/>
    </xf>
    <xf numFmtId="165" fontId="1" fillId="5" borderId="1" xfId="0" applyNumberFormat="1" applyFont="1" applyFill="1" applyBorder="1" applyAlignment="1" applyProtection="1">
      <alignment horizontal="right" vertical="center" indent="3"/>
    </xf>
    <xf numFmtId="3" fontId="1" fillId="5" borderId="1" xfId="0" applyNumberFormat="1" applyFont="1" applyFill="1" applyBorder="1" applyAlignment="1" applyProtection="1">
      <alignment horizontal="right" vertical="center" indent="4"/>
    </xf>
    <xf numFmtId="4" fontId="4" fillId="5" borderId="1" xfId="0" applyNumberFormat="1" applyFont="1" applyFill="1" applyBorder="1" applyAlignment="1" applyProtection="1">
      <alignment horizontal="right" vertical="center" indent="4"/>
    </xf>
    <xf numFmtId="0" fontId="15" fillId="11" borderId="1" xfId="0" applyFont="1" applyFill="1" applyBorder="1" applyAlignment="1" applyProtection="1">
      <alignment vertical="center"/>
    </xf>
    <xf numFmtId="0" fontId="0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right" vertical="center"/>
    </xf>
    <xf numFmtId="3" fontId="1" fillId="3" borderId="1" xfId="0" applyNumberFormat="1" applyFont="1" applyFill="1" applyBorder="1" applyAlignment="1" applyProtection="1">
      <alignment horizontal="right" vertical="center" indent="4"/>
    </xf>
    <xf numFmtId="4" fontId="4" fillId="3" borderId="1" xfId="0" applyNumberFormat="1" applyFont="1" applyFill="1" applyBorder="1" applyAlignment="1" applyProtection="1">
      <alignment horizontal="right" vertical="center" indent="4"/>
    </xf>
    <xf numFmtId="0" fontId="1" fillId="3" borderId="1" xfId="0" applyFont="1" applyFill="1" applyBorder="1" applyAlignment="1" applyProtection="1">
      <alignment vertical="center"/>
    </xf>
    <xf numFmtId="164" fontId="15" fillId="9" borderId="1" xfId="0" applyNumberFormat="1" applyFont="1" applyFill="1" applyBorder="1" applyAlignment="1" applyProtection="1">
      <alignment horizontal="right" vertical="center" indent="4"/>
    </xf>
    <xf numFmtId="4" fontId="0" fillId="8" borderId="0" xfId="0" applyNumberFormat="1" applyFont="1" applyFill="1" applyBorder="1" applyAlignment="1" applyProtection="1">
      <alignment horizontal="left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Border="1" applyAlignment="1" applyProtection="1">
      <alignment horizontal="right" vertical="center" indent="2"/>
    </xf>
    <xf numFmtId="165" fontId="1" fillId="8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164" fontId="1" fillId="8" borderId="0" xfId="0" applyNumberFormat="1" applyFont="1" applyFill="1" applyBorder="1" applyAlignment="1" applyProtection="1">
      <alignment horizontal="right" vertical="center" indent="1"/>
    </xf>
    <xf numFmtId="165" fontId="18" fillId="12" borderId="0" xfId="0" applyNumberFormat="1" applyFont="1" applyFill="1" applyBorder="1" applyAlignment="1" applyProtection="1">
      <alignment horizontal="right" vertical="center"/>
    </xf>
    <xf numFmtId="164" fontId="18" fillId="12" borderId="0" xfId="0" applyNumberFormat="1" applyFont="1" applyFill="1" applyBorder="1" applyAlignment="1" applyProtection="1">
      <alignment horizontal="right" vertical="center" indent="1"/>
    </xf>
    <xf numFmtId="49" fontId="0" fillId="0" borderId="1" xfId="0" applyNumberFormat="1" applyFont="1" applyBorder="1" applyAlignment="1" applyProtection="1">
      <alignment horizontal="left" vertical="top" wrapText="1" indent="1"/>
    </xf>
    <xf numFmtId="49" fontId="0" fillId="0" borderId="1" xfId="0" applyNumberFormat="1" applyFont="1" applyFill="1" applyBorder="1" applyAlignment="1" applyProtection="1">
      <alignment horizontal="left" vertical="center" wrapText="1" indent="1"/>
    </xf>
    <xf numFmtId="0" fontId="21" fillId="7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4" fontId="0" fillId="8" borderId="1" xfId="0" applyNumberFormat="1" applyFont="1" applyFill="1" applyBorder="1" applyAlignment="1" applyProtection="1">
      <alignment horizontal="left" vertical="center" wrapText="1"/>
    </xf>
    <xf numFmtId="4" fontId="1" fillId="2" borderId="5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right" vertical="center"/>
    </xf>
    <xf numFmtId="0" fontId="17" fillId="7" borderId="4" xfId="0" applyFont="1" applyFill="1" applyBorder="1" applyAlignment="1" applyProtection="1">
      <alignment horizontal="center" vertical="top" wrapText="1"/>
    </xf>
    <xf numFmtId="0" fontId="17" fillId="7" borderId="9" xfId="0" applyFont="1" applyFill="1" applyBorder="1" applyAlignment="1" applyProtection="1">
      <alignment horizontal="center" vertical="top" wrapText="1"/>
    </xf>
    <xf numFmtId="0" fontId="17" fillId="7" borderId="5" xfId="0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horizontal="right" vertical="center" wrapText="1"/>
    </xf>
    <xf numFmtId="0" fontId="2" fillId="5" borderId="1" xfId="0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 applyProtection="1">
      <alignment horizontal="right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wrapText="1" indent="1"/>
    </xf>
    <xf numFmtId="49" fontId="3" fillId="0" borderId="1" xfId="0" applyNumberFormat="1" applyFont="1" applyFill="1" applyBorder="1" applyAlignment="1" applyProtection="1">
      <alignment horizontal="left" vertical="center" wrapText="1" indent="1"/>
    </xf>
    <xf numFmtId="0" fontId="9" fillId="9" borderId="1" xfId="0" applyFont="1" applyFill="1" applyBorder="1" applyAlignment="1" applyProtection="1">
      <alignment horizontal="right" wrapText="1"/>
    </xf>
  </cellXfs>
  <cellStyles count="1">
    <cellStyle name="Normální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3300"/>
      </font>
      <fill>
        <patternFill>
          <bgColor rgb="FF33CC3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600"/>
      </font>
      <fill>
        <patternFill>
          <bgColor rgb="FF00FF00"/>
        </patternFill>
      </fill>
    </dxf>
    <dxf>
      <font>
        <b/>
        <i val="0"/>
        <strike val="0"/>
        <color rgb="FF006600"/>
      </font>
      <fill>
        <patternFill>
          <bgColor rgb="FF89DBB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3300"/>
      </font>
      <fill>
        <patternFill>
          <bgColor rgb="FF33CC3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600"/>
      </font>
      <fill>
        <patternFill>
          <bgColor rgb="FF00FF00"/>
        </patternFill>
      </fill>
    </dxf>
    <dxf>
      <font>
        <b/>
        <i val="0"/>
        <strike val="0"/>
        <color rgb="FF006600"/>
      </font>
      <fill>
        <patternFill>
          <bgColor rgb="FF89DBB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9DBB4"/>
      <color rgb="FF5ECE99"/>
      <color rgb="FF38BA7C"/>
      <color rgb="FF006600"/>
      <color rgb="FF00FF00"/>
      <color rgb="FF33CC33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3090099676129"/>
          <c:y val="9.9547724119551331E-2"/>
          <c:w val="0.85546262901900161"/>
          <c:h val="0.56777003599817022"/>
        </c:manualLayout>
      </c:layout>
      <c:barChart>
        <c:barDir val="bar"/>
        <c:grouping val="stack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A52-411E-8EB0-E4C7E89ED00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5A52-411E-8EB0-E4C7E89ED007}"/>
              </c:ext>
            </c:extLst>
          </c:dPt>
          <c:cat>
            <c:strRef>
              <c:f>výpočet!$P$1:$Q$1</c:f>
              <c:strCache>
                <c:ptCount val="2"/>
                <c:pt idx="0">
                  <c:v>Plnění:</c:v>
                </c:pt>
                <c:pt idx="1">
                  <c:v>Potřeba:</c:v>
                </c:pt>
              </c:strCache>
            </c:strRef>
          </c:cat>
          <c:val>
            <c:numRef>
              <c:f>výpočet!$P$2:$Q$2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2-411E-8EB0-E4C7E89ED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328768"/>
        <c:axId val="205330304"/>
      </c:barChart>
      <c:catAx>
        <c:axId val="205328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cs-CZ"/>
          </a:p>
        </c:txPr>
        <c:crossAx val="205330304"/>
        <c:crosses val="autoZero"/>
        <c:auto val="1"/>
        <c:lblAlgn val="ctr"/>
        <c:lblOffset val="100"/>
        <c:noMultiLvlLbl val="0"/>
      </c:catAx>
      <c:valAx>
        <c:axId val="205330304"/>
        <c:scaling>
          <c:orientation val="minMax"/>
          <c:max val="1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cs-CZ"/>
          </a:p>
        </c:txPr>
        <c:crossAx val="205328768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3090099676129"/>
          <c:y val="9.9547724119551331E-2"/>
          <c:w val="0.85546262901900161"/>
          <c:h val="0.56777003599817022"/>
        </c:manualLayout>
      </c:layout>
      <c:barChart>
        <c:barDir val="bar"/>
        <c:grouping val="stack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42D7-4CFF-89F2-6B1F5F6FF998}"/>
              </c:ext>
            </c:extLst>
          </c:dPt>
          <c:cat>
            <c:strRef>
              <c:f>příklad!$P$1:$Q$1</c:f>
              <c:strCache>
                <c:ptCount val="2"/>
                <c:pt idx="0">
                  <c:v>Plnění: </c:v>
                </c:pt>
                <c:pt idx="1">
                  <c:v>Potřeba:</c:v>
                </c:pt>
              </c:strCache>
            </c:strRef>
          </c:cat>
          <c:val>
            <c:numRef>
              <c:f>příklad!$P$2:$Q$2</c:f>
              <c:numCache>
                <c:formatCode>0.0%</c:formatCode>
                <c:ptCount val="2"/>
                <c:pt idx="0">
                  <c:v>0.39002648401826484</c:v>
                </c:pt>
                <c:pt idx="1">
                  <c:v>0.3851666666666666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7-4CFF-89F2-6B1F5F6F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266944"/>
        <c:axId val="205268480"/>
      </c:barChart>
      <c:catAx>
        <c:axId val="2052669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cs-CZ"/>
          </a:p>
        </c:txPr>
        <c:crossAx val="205268480"/>
        <c:crosses val="autoZero"/>
        <c:auto val="1"/>
        <c:lblAlgn val="ctr"/>
        <c:lblOffset val="100"/>
        <c:noMultiLvlLbl val="0"/>
      </c:catAx>
      <c:valAx>
        <c:axId val="205268480"/>
        <c:scaling>
          <c:orientation val="minMax"/>
          <c:max val="1"/>
          <c:min val="0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cs-CZ"/>
          </a:p>
        </c:txPr>
        <c:crossAx val="205266944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43295</xdr:colOff>
      <xdr:row>2</xdr:row>
      <xdr:rowOff>22515</xdr:rowOff>
    </xdr:from>
    <xdr:to>
      <xdr:col>4</xdr:col>
      <xdr:colOff>0</xdr:colOff>
      <xdr:row>6</xdr:row>
      <xdr:rowOff>138545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43294</xdr:colOff>
      <xdr:row>2</xdr:row>
      <xdr:rowOff>22515</xdr:rowOff>
    </xdr:from>
    <xdr:to>
      <xdr:col>4</xdr:col>
      <xdr:colOff>0</xdr:colOff>
      <xdr:row>6</xdr:row>
      <xdr:rowOff>138545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0"/>
  <sheetViews>
    <sheetView showGridLines="0" showZeros="0" tabSelected="1" zoomScaleNormal="100" workbookViewId="0">
      <selection activeCell="C2" sqref="C2:D2"/>
    </sheetView>
  </sheetViews>
  <sheetFormatPr defaultRowHeight="15" x14ac:dyDescent="0.25"/>
  <cols>
    <col min="1" max="1" width="0.7109375" customWidth="1"/>
    <col min="2" max="2" width="49" customWidth="1"/>
    <col min="3" max="3" width="14" customWidth="1"/>
    <col min="4" max="4" width="103.140625" customWidth="1"/>
    <col min="5" max="5" width="7.5703125" customWidth="1"/>
    <col min="6" max="6" width="33.5703125" customWidth="1"/>
    <col min="7" max="9" width="12.42578125" customWidth="1"/>
    <col min="10" max="10" width="8.5703125" customWidth="1"/>
    <col min="11" max="11" width="48.28515625" customWidth="1"/>
    <col min="12" max="12" width="15.28515625" customWidth="1"/>
    <col min="13" max="13" width="25.7109375" customWidth="1"/>
    <col min="14" max="14" width="21.140625" customWidth="1"/>
    <col min="15" max="15" width="24.5703125" customWidth="1"/>
    <col min="16" max="16" width="21.85546875" customWidth="1"/>
    <col min="17" max="17" width="26.5703125" customWidth="1"/>
    <col min="18" max="18" width="9.42578125" customWidth="1"/>
    <col min="19" max="19" width="16.7109375" customWidth="1"/>
    <col min="20" max="20" width="22.5703125" customWidth="1"/>
    <col min="21" max="21" width="17.7109375" customWidth="1"/>
    <col min="23" max="23" width="9" customWidth="1"/>
    <col min="24" max="24" width="9.140625" customWidth="1"/>
    <col min="25" max="25" width="12.42578125" bestFit="1" customWidth="1"/>
    <col min="26" max="26" width="20.140625" customWidth="1"/>
  </cols>
  <sheetData>
    <row r="1" spans="1:21" ht="19.5" customHeight="1" x14ac:dyDescent="0.25">
      <c r="A1" s="15"/>
      <c r="B1" s="213" t="s">
        <v>48</v>
      </c>
      <c r="C1" s="213"/>
      <c r="D1" s="213"/>
      <c r="E1" s="135"/>
      <c r="G1" s="67"/>
      <c r="H1" s="67"/>
      <c r="I1" s="67"/>
      <c r="J1" s="67"/>
      <c r="M1" s="223" t="s">
        <v>89</v>
      </c>
      <c r="N1" s="223"/>
      <c r="O1" s="172">
        <f>IF(C8=0,0,O9)</f>
        <v>0</v>
      </c>
      <c r="P1" s="169" t="str">
        <f>M2</f>
        <v>Plnění:</v>
      </c>
      <c r="Q1" s="169" t="str">
        <f>M1</f>
        <v>Potřeba:</v>
      </c>
      <c r="R1" s="138"/>
    </row>
    <row r="2" spans="1:21" ht="17.25" customHeight="1" x14ac:dyDescent="0.25">
      <c r="A2" s="15"/>
      <c r="B2" s="16" t="s">
        <v>38</v>
      </c>
      <c r="C2" s="214"/>
      <c r="D2" s="214"/>
      <c r="E2" s="168"/>
      <c r="G2" s="63"/>
      <c r="H2" s="63"/>
      <c r="I2" s="63"/>
      <c r="J2" s="63"/>
      <c r="M2" s="224" t="s">
        <v>90</v>
      </c>
      <c r="N2" s="224"/>
      <c r="O2" s="173">
        <f>IF(C8=0,0,O52)</f>
        <v>0</v>
      </c>
      <c r="P2" s="170">
        <f>O2</f>
        <v>0</v>
      </c>
      <c r="Q2" s="170">
        <f>O1</f>
        <v>0</v>
      </c>
      <c r="R2" s="138"/>
    </row>
    <row r="3" spans="1:21" ht="6" customHeight="1" x14ac:dyDescent="0.25">
      <c r="A3" s="15"/>
      <c r="B3" s="51"/>
      <c r="C3" s="15"/>
      <c r="D3" s="15"/>
      <c r="E3" s="15"/>
      <c r="G3" s="109"/>
      <c r="H3" s="109"/>
      <c r="I3" s="109"/>
      <c r="J3" s="109"/>
      <c r="M3" s="171"/>
      <c r="N3" s="171"/>
      <c r="O3" s="174"/>
      <c r="P3" s="51"/>
      <c r="Q3" s="51"/>
      <c r="R3" s="15"/>
      <c r="S3" s="15"/>
      <c r="T3" s="15"/>
    </row>
    <row r="4" spans="1:21" ht="15.95" customHeight="1" x14ac:dyDescent="0.25">
      <c r="A4" s="15"/>
      <c r="B4" s="110" t="s">
        <v>46</v>
      </c>
      <c r="C4" s="111" t="str">
        <f>IF(C8=0,"",IF(O4&lt;0,"nesplněny","splněny"))</f>
        <v/>
      </c>
      <c r="D4" s="109"/>
      <c r="E4" s="201">
        <f>O1</f>
        <v>0</v>
      </c>
      <c r="F4" s="202" t="str">
        <f>IF(E4=0,"","(potřebný rozsah opatření, vzhledem k výměře orné půdy)")</f>
        <v/>
      </c>
      <c r="H4" s="112"/>
      <c r="I4" s="112"/>
      <c r="J4" s="112"/>
      <c r="M4" s="225" t="s">
        <v>91</v>
      </c>
      <c r="N4" s="225"/>
      <c r="O4" s="175">
        <f>IF(C8=0,0,(O2-O1)*100)</f>
        <v>0</v>
      </c>
      <c r="P4" s="143"/>
      <c r="Q4" s="208" t="s">
        <v>84</v>
      </c>
      <c r="R4" s="15"/>
    </row>
    <row r="5" spans="1:21" ht="15.95" customHeight="1" x14ac:dyDescent="0.25">
      <c r="A5" s="15"/>
      <c r="B5" s="110" t="s">
        <v>47</v>
      </c>
      <c r="C5" s="111" t="str">
        <f>IF(C8=0,"",IF(Q53&lt;0,"záporná",IF(Q53&lt;0.5,"vyrovnaná","zlepšující")))</f>
        <v/>
      </c>
      <c r="D5" s="113"/>
      <c r="E5" s="201">
        <f>O2</f>
        <v>0</v>
      </c>
      <c r="F5" s="202" t="str">
        <f>IF(E5&gt;0,"(rozsah provedených opatření, po přepočtu podle jejich účinnosti)","")</f>
        <v/>
      </c>
      <c r="H5" s="112"/>
      <c r="I5" s="112"/>
      <c r="J5" s="112"/>
      <c r="K5" s="112"/>
      <c r="L5" s="26"/>
      <c r="M5" s="26"/>
      <c r="N5" s="26"/>
      <c r="O5" s="64"/>
      <c r="P5" s="64"/>
      <c r="Q5" s="208"/>
      <c r="R5" s="15"/>
    </row>
    <row r="6" spans="1:21" ht="5.25" customHeight="1" x14ac:dyDescent="0.25">
      <c r="A6" s="15"/>
      <c r="B6" s="114"/>
      <c r="C6" s="115"/>
      <c r="D6" s="115"/>
      <c r="E6" s="201">
        <f>O3</f>
        <v>0</v>
      </c>
      <c r="F6" s="112"/>
      <c r="H6" s="115"/>
      <c r="I6" s="115"/>
      <c r="J6" s="115"/>
      <c r="K6" s="115"/>
      <c r="L6" s="63"/>
      <c r="M6" s="63"/>
      <c r="N6" s="116"/>
      <c r="O6" s="64"/>
      <c r="P6" s="64"/>
      <c r="Q6" s="208"/>
      <c r="R6" s="114"/>
      <c r="S6" s="115"/>
      <c r="T6" s="109"/>
    </row>
    <row r="7" spans="1:21" ht="13.5" customHeight="1" x14ac:dyDescent="0.25">
      <c r="A7" s="15"/>
      <c r="B7" s="127" t="s">
        <v>80</v>
      </c>
      <c r="C7" s="52" t="s">
        <v>15</v>
      </c>
      <c r="D7" s="68"/>
      <c r="E7" s="203">
        <f>O4</f>
        <v>0</v>
      </c>
      <c r="F7" s="202" t="str">
        <f>IF(E7=0,"","(rozdíl, v procentních bodech)")</f>
        <v/>
      </c>
      <c r="H7" s="68"/>
      <c r="I7" s="68"/>
      <c r="J7" s="68"/>
      <c r="K7" s="68"/>
      <c r="L7" s="86"/>
      <c r="M7" s="86"/>
      <c r="N7" s="51"/>
      <c r="O7" s="215" t="s">
        <v>79</v>
      </c>
      <c r="P7" s="216"/>
      <c r="Q7" s="208"/>
      <c r="R7" s="60"/>
      <c r="S7" s="15"/>
      <c r="T7" s="15"/>
    </row>
    <row r="8" spans="1:21" ht="12.95" customHeight="1" thickBot="1" x14ac:dyDescent="0.3">
      <c r="A8" s="15"/>
      <c r="B8" s="18" t="s">
        <v>33</v>
      </c>
      <c r="C8" s="100"/>
      <c r="D8" s="137" t="s">
        <v>58</v>
      </c>
      <c r="E8" s="139"/>
      <c r="H8" s="117"/>
      <c r="I8" s="117"/>
      <c r="J8" s="117"/>
      <c r="K8" s="117"/>
      <c r="L8" s="209" t="s">
        <v>60</v>
      </c>
      <c r="M8" s="209"/>
      <c r="N8" s="209"/>
      <c r="O8" s="91" t="str">
        <f>IF(C8=0,"",(35%*(C8-C9-C10)+30%*(C9+C10))/C8)</f>
        <v/>
      </c>
      <c r="P8" s="179" t="str">
        <f>IF(C8=0,"",C8*O8)</f>
        <v/>
      </c>
      <c r="Q8" s="93" t="str">
        <f>IF(C$8=0,"",((30*0.165)*P8)/C$8)</f>
        <v/>
      </c>
      <c r="R8" s="15"/>
      <c r="S8" s="15"/>
      <c r="T8" s="15"/>
      <c r="U8" s="61"/>
    </row>
    <row r="9" spans="1:21" ht="12.95" customHeight="1" thickBot="1" x14ac:dyDescent="0.3">
      <c r="A9" s="15"/>
      <c r="B9" s="18" t="s">
        <v>40</v>
      </c>
      <c r="C9" s="101"/>
      <c r="D9" s="207" t="s">
        <v>63</v>
      </c>
      <c r="E9" s="140"/>
      <c r="F9" s="126" t="s">
        <v>92</v>
      </c>
      <c r="G9" s="118"/>
      <c r="H9" s="118"/>
      <c r="I9" s="118"/>
      <c r="J9" s="118"/>
      <c r="K9" s="118"/>
      <c r="L9" s="218" t="s">
        <v>61</v>
      </c>
      <c r="M9" s="218"/>
      <c r="N9" s="219"/>
      <c r="O9" s="180" t="str">
        <f>IF(O17&lt;0,0,O17)</f>
        <v/>
      </c>
      <c r="P9" s="181" t="str">
        <f>IF(P17&lt;0,0,P17)</f>
        <v/>
      </c>
      <c r="Q9" s="182" t="str">
        <f>Q17</f>
        <v/>
      </c>
      <c r="R9" s="15"/>
      <c r="S9" s="15"/>
      <c r="T9" s="15"/>
      <c r="U9" s="24"/>
    </row>
    <row r="10" spans="1:21" ht="12.95" customHeight="1" x14ac:dyDescent="0.25">
      <c r="A10" s="15"/>
      <c r="B10" s="18" t="s">
        <v>41</v>
      </c>
      <c r="C10" s="101"/>
      <c r="D10" s="207"/>
      <c r="E10" s="140"/>
      <c r="F10" s="118"/>
      <c r="G10" s="118"/>
      <c r="H10" s="118"/>
      <c r="I10" s="118"/>
      <c r="J10" s="118"/>
      <c r="K10" s="118"/>
      <c r="L10" s="84"/>
      <c r="M10" s="85"/>
      <c r="N10" s="119"/>
      <c r="O10" s="87"/>
      <c r="P10" s="88"/>
      <c r="Q10" s="94"/>
      <c r="R10" s="15"/>
      <c r="S10" s="15"/>
      <c r="T10" s="15"/>
      <c r="U10" s="24"/>
    </row>
    <row r="11" spans="1:21" ht="6" customHeight="1" x14ac:dyDescent="0.25">
      <c r="A11" s="15"/>
      <c r="B11" s="19"/>
      <c r="C11" s="55"/>
      <c r="D11" s="75"/>
      <c r="E11" s="75"/>
      <c r="F11" s="69"/>
      <c r="G11" s="69"/>
      <c r="H11" s="69"/>
      <c r="I11" s="69"/>
      <c r="J11" s="69"/>
      <c r="K11" s="69"/>
      <c r="L11" s="25"/>
      <c r="M11" s="25"/>
      <c r="N11" s="25"/>
      <c r="O11" s="51"/>
      <c r="P11" s="51"/>
      <c r="Q11" s="95"/>
      <c r="R11" s="59"/>
      <c r="S11" s="120"/>
      <c r="T11" s="120"/>
      <c r="U11" s="58"/>
    </row>
    <row r="12" spans="1:21" ht="14.45" customHeight="1" x14ac:dyDescent="0.25">
      <c r="A12" s="15"/>
      <c r="B12" s="20" t="s">
        <v>70</v>
      </c>
      <c r="C12" s="52" t="s">
        <v>15</v>
      </c>
      <c r="D12" s="137" t="s">
        <v>64</v>
      </c>
      <c r="E12" s="139"/>
      <c r="F12" s="210" t="s">
        <v>121</v>
      </c>
      <c r="G12" s="210"/>
      <c r="H12" s="210"/>
      <c r="I12" s="197"/>
      <c r="J12" s="121"/>
      <c r="K12" s="20" t="s">
        <v>115</v>
      </c>
      <c r="L12" s="52" t="s">
        <v>65</v>
      </c>
      <c r="M12" s="52" t="s">
        <v>54</v>
      </c>
      <c r="N12" s="220" t="s">
        <v>82</v>
      </c>
      <c r="O12" s="217" t="s">
        <v>42</v>
      </c>
      <c r="P12" s="217"/>
      <c r="Q12" s="129" t="s">
        <v>83</v>
      </c>
      <c r="R12" s="15"/>
      <c r="S12" s="15"/>
      <c r="T12" s="15"/>
      <c r="U12" s="58"/>
    </row>
    <row r="13" spans="1:21" ht="14.45" customHeight="1" x14ac:dyDescent="0.25">
      <c r="A13" s="15"/>
      <c r="B13" s="18" t="s">
        <v>71</v>
      </c>
      <c r="C13" s="102"/>
      <c r="D13" s="132" t="s">
        <v>75</v>
      </c>
      <c r="E13" s="140"/>
      <c r="F13" s="210"/>
      <c r="G13" s="210"/>
      <c r="H13" s="210"/>
      <c r="I13" s="197"/>
      <c r="J13" s="121"/>
      <c r="K13" s="18" t="s">
        <v>71</v>
      </c>
      <c r="L13" s="21">
        <v>0.45</v>
      </c>
      <c r="M13" s="22">
        <f>IF(C$8=0,0,C13/C$8)</f>
        <v>0</v>
      </c>
      <c r="N13" s="221"/>
      <c r="O13" s="13">
        <f>IF($M13=0,0,$M13*L13)</f>
        <v>0</v>
      </c>
      <c r="P13" s="23">
        <f>C13*L13</f>
        <v>0</v>
      </c>
      <c r="Q13" s="93" t="str">
        <f>IF(C$8=0,"",((30*0.165)*P13)/C$8)</f>
        <v/>
      </c>
      <c r="R13" s="15"/>
      <c r="S13" s="15"/>
      <c r="T13" s="15"/>
      <c r="U13" s="58"/>
    </row>
    <row r="14" spans="1:21" ht="14.45" customHeight="1" x14ac:dyDescent="0.25">
      <c r="A14" s="15"/>
      <c r="B14" s="18" t="s">
        <v>72</v>
      </c>
      <c r="C14" s="101"/>
      <c r="D14" s="132" t="s">
        <v>123</v>
      </c>
      <c r="E14" s="140"/>
      <c r="F14" s="210"/>
      <c r="G14" s="210"/>
      <c r="H14" s="210"/>
      <c r="I14" s="197"/>
      <c r="J14" s="121"/>
      <c r="K14" s="18" t="s">
        <v>72</v>
      </c>
      <c r="L14" s="21">
        <v>0.25</v>
      </c>
      <c r="M14" s="22">
        <f>IF(C$8=0,0,C14/C$8)</f>
        <v>0</v>
      </c>
      <c r="N14" s="221"/>
      <c r="O14" s="13">
        <f>IF($M14=0,0,$M14*L14)</f>
        <v>0</v>
      </c>
      <c r="P14" s="23">
        <f>C14*L14</f>
        <v>0</v>
      </c>
      <c r="Q14" s="93" t="str">
        <f>IF(C$8=0,"",((30*0.165)*P14)/C$8)</f>
        <v/>
      </c>
      <c r="R14" s="15"/>
      <c r="S14" s="15"/>
      <c r="T14" s="15"/>
      <c r="U14" s="58"/>
    </row>
    <row r="15" spans="1:21" ht="14.45" customHeight="1" x14ac:dyDescent="0.25">
      <c r="A15" s="15"/>
      <c r="B15" s="18" t="s">
        <v>73</v>
      </c>
      <c r="C15" s="101"/>
      <c r="D15" s="132" t="s">
        <v>76</v>
      </c>
      <c r="E15" s="140"/>
      <c r="F15" s="210"/>
      <c r="G15" s="210"/>
      <c r="H15" s="210"/>
      <c r="I15" s="197"/>
      <c r="J15" s="121"/>
      <c r="K15" s="18" t="s">
        <v>73</v>
      </c>
      <c r="L15" s="21">
        <v>-0.9</v>
      </c>
      <c r="M15" s="22">
        <f>IF(C$8=0,0,C15/C$8)</f>
        <v>0</v>
      </c>
      <c r="N15" s="221"/>
      <c r="O15" s="13">
        <f>IF($M15=0,0,$M15*L15)</f>
        <v>0</v>
      </c>
      <c r="P15" s="23">
        <f>C15*L15</f>
        <v>0</v>
      </c>
      <c r="Q15" s="93" t="str">
        <f>IF(C$8=0,"",((30*0.165)*P15)/C$8)</f>
        <v/>
      </c>
      <c r="R15" s="15"/>
      <c r="S15" s="15"/>
      <c r="T15" s="15"/>
      <c r="U15" s="58"/>
    </row>
    <row r="16" spans="1:21" ht="14.45" customHeight="1" x14ac:dyDescent="0.25">
      <c r="A16" s="15"/>
      <c r="B16" s="18" t="s">
        <v>74</v>
      </c>
      <c r="C16" s="101"/>
      <c r="D16" s="132" t="s">
        <v>77</v>
      </c>
      <c r="E16" s="140"/>
      <c r="F16" s="210"/>
      <c r="G16" s="210"/>
      <c r="H16" s="210"/>
      <c r="I16" s="197"/>
      <c r="J16" s="121"/>
      <c r="K16" s="18" t="s">
        <v>74</v>
      </c>
      <c r="L16" s="21">
        <v>-0.7</v>
      </c>
      <c r="M16" s="22">
        <f>IF(C$8=0,0,C16/C$8)</f>
        <v>0</v>
      </c>
      <c r="N16" s="222"/>
      <c r="O16" s="13">
        <f>IF($M16=0,0,$M16*L16)</f>
        <v>0</v>
      </c>
      <c r="P16" s="23">
        <f>C16*L16</f>
        <v>0</v>
      </c>
      <c r="Q16" s="93" t="str">
        <f>IF(C$8=0,"",((30*0.165)*P16)/C$8)</f>
        <v/>
      </c>
      <c r="R16" s="15"/>
      <c r="S16" s="15"/>
      <c r="T16" s="15"/>
      <c r="U16" s="58"/>
    </row>
    <row r="17" spans="1:30" ht="12.75" customHeight="1" x14ac:dyDescent="0.25">
      <c r="A17" s="15"/>
      <c r="B17" s="51"/>
      <c r="C17" s="74" t="str">
        <f>IF(C8-C13-C14-C15-C16&lt;0,"chyba ve výměře","")</f>
        <v/>
      </c>
      <c r="D17" s="76"/>
      <c r="E17" s="76"/>
      <c r="F17" s="70"/>
      <c r="G17" s="211" t="s">
        <v>51</v>
      </c>
      <c r="H17" s="211"/>
      <c r="I17" s="198"/>
      <c r="J17" s="122"/>
      <c r="K17" s="51"/>
      <c r="L17" s="15"/>
      <c r="M17" s="15"/>
      <c r="N17" s="123" t="s">
        <v>62</v>
      </c>
      <c r="O17" s="89" t="str">
        <f>IF(C8=0,"",O8+O13+O14+O15+O16)</f>
        <v/>
      </c>
      <c r="P17" s="90" t="str">
        <f>IF(C8=0,"",P8+P13+P14+P15+P16)</f>
        <v/>
      </c>
      <c r="Q17" s="96" t="str">
        <f>IF(C$8=0,"",((30*0.165)*P17)/C$8)</f>
        <v/>
      </c>
      <c r="R17" s="57"/>
      <c r="S17" s="15"/>
      <c r="T17" s="15"/>
    </row>
    <row r="18" spans="1:30" ht="2.25" customHeight="1" x14ac:dyDescent="0.25">
      <c r="A18" s="15"/>
      <c r="B18" s="25"/>
      <c r="C18" s="25"/>
      <c r="D18" s="77"/>
      <c r="E18" s="77"/>
      <c r="F18" s="63"/>
      <c r="G18" s="212"/>
      <c r="H18" s="212"/>
      <c r="I18" s="198"/>
      <c r="J18" s="122"/>
      <c r="K18" s="25"/>
      <c r="L18" s="25"/>
      <c r="M18" s="25"/>
      <c r="N18" s="25"/>
      <c r="O18" s="15"/>
      <c r="P18" s="15"/>
      <c r="Q18" s="95"/>
      <c r="R18" s="51"/>
      <c r="S18" s="15"/>
      <c r="T18" s="15"/>
    </row>
    <row r="19" spans="1:30" ht="13.5" customHeight="1" x14ac:dyDescent="0.25">
      <c r="A19" s="15"/>
      <c r="B19" s="27" t="s">
        <v>56</v>
      </c>
      <c r="C19" s="28" t="s">
        <v>59</v>
      </c>
      <c r="D19" s="133" t="s">
        <v>49</v>
      </c>
      <c r="E19" s="141"/>
      <c r="F19" s="68"/>
      <c r="G19" s="52" t="s">
        <v>52</v>
      </c>
      <c r="H19" s="52" t="s">
        <v>53</v>
      </c>
      <c r="I19" s="199"/>
      <c r="J19" s="68"/>
      <c r="K19" s="27" t="s">
        <v>68</v>
      </c>
      <c r="L19" s="52" t="s">
        <v>65</v>
      </c>
      <c r="M19" s="52" t="s">
        <v>14</v>
      </c>
      <c r="N19" s="52" t="s">
        <v>66</v>
      </c>
      <c r="O19" s="52" t="s">
        <v>67</v>
      </c>
      <c r="P19" s="99" t="s">
        <v>69</v>
      </c>
      <c r="Q19" s="92" t="s">
        <v>85</v>
      </c>
      <c r="R19" s="144" t="s">
        <v>88</v>
      </c>
      <c r="S19" s="51"/>
      <c r="T19" s="15"/>
      <c r="U19" s="6"/>
      <c r="V19" s="6"/>
      <c r="W19" s="6"/>
      <c r="X19" s="6"/>
      <c r="Y19" s="6"/>
      <c r="Z19" s="6"/>
    </row>
    <row r="20" spans="1:30" ht="12.95" customHeight="1" x14ac:dyDescent="0.25">
      <c r="A20" s="15"/>
      <c r="B20" s="29" t="s">
        <v>13</v>
      </c>
      <c r="C20" s="105"/>
      <c r="D20" s="206" t="s">
        <v>120</v>
      </c>
      <c r="E20" s="136"/>
      <c r="F20" s="29" t="s">
        <v>13</v>
      </c>
      <c r="G20" s="13">
        <v>0.22</v>
      </c>
      <c r="H20" s="14"/>
      <c r="I20" s="107"/>
      <c r="J20" s="87"/>
      <c r="K20" s="29" t="s">
        <v>13</v>
      </c>
      <c r="L20" s="21">
        <v>0.85</v>
      </c>
      <c r="M20" s="30">
        <v>25</v>
      </c>
      <c r="N20" s="13">
        <v>0.22</v>
      </c>
      <c r="O20" s="13">
        <f>H20</f>
        <v>0</v>
      </c>
      <c r="P20" s="23">
        <f>IF(O20=0,(C20/M20)*L20,(C20/M20)*L20*(O20/N20))</f>
        <v>0</v>
      </c>
      <c r="Q20" s="93" t="str">
        <f t="shared" ref="Q20:Q35" si="0">IF(C$8=0,"",((30*0.165)*P20)/C$8)</f>
        <v/>
      </c>
      <c r="R20" s="145"/>
      <c r="S20" s="51"/>
      <c r="T20" s="15"/>
      <c r="U20" s="7"/>
      <c r="V20" s="9"/>
      <c r="W20" s="10"/>
      <c r="X20" s="11"/>
      <c r="Y20" s="8"/>
      <c r="Z20" s="10"/>
    </row>
    <row r="21" spans="1:30" ht="12.95" customHeight="1" x14ac:dyDescent="0.25">
      <c r="A21" s="15"/>
      <c r="B21" s="29" t="s">
        <v>12</v>
      </c>
      <c r="C21" s="105"/>
      <c r="D21" s="206"/>
      <c r="E21" s="136"/>
      <c r="F21" s="29" t="s">
        <v>12</v>
      </c>
      <c r="G21" s="13">
        <v>0.23</v>
      </c>
      <c r="H21" s="14"/>
      <c r="I21" s="107"/>
      <c r="J21" s="87"/>
      <c r="K21" s="29" t="s">
        <v>12</v>
      </c>
      <c r="L21" s="21">
        <v>0.75</v>
      </c>
      <c r="M21" s="30">
        <v>25</v>
      </c>
      <c r="N21" s="13">
        <v>0.23</v>
      </c>
      <c r="O21" s="13">
        <f t="shared" ref="O21:O35" si="1">H21</f>
        <v>0</v>
      </c>
      <c r="P21" s="23">
        <f>IF(O21=0,(C21/M21)*L21,(C21/M21)*L21*(O21/N21))</f>
        <v>0</v>
      </c>
      <c r="Q21" s="93" t="str">
        <f t="shared" si="0"/>
        <v/>
      </c>
      <c r="R21" s="145"/>
      <c r="S21" s="51"/>
      <c r="T21" s="15"/>
      <c r="U21" s="7"/>
      <c r="V21" s="9"/>
      <c r="W21" s="10"/>
      <c r="X21" s="11"/>
      <c r="Y21" s="8"/>
      <c r="Z21" s="10"/>
    </row>
    <row r="22" spans="1:30" ht="12.95" customHeight="1" x14ac:dyDescent="0.25">
      <c r="A22" s="15"/>
      <c r="B22" s="29" t="s">
        <v>25</v>
      </c>
      <c r="C22" s="105"/>
      <c r="D22" s="206"/>
      <c r="E22" s="136"/>
      <c r="F22" s="29" t="s">
        <v>25</v>
      </c>
      <c r="G22" s="13">
        <v>0.4</v>
      </c>
      <c r="H22" s="14"/>
      <c r="I22" s="107"/>
      <c r="J22" s="87"/>
      <c r="K22" s="29" t="s">
        <v>25</v>
      </c>
      <c r="L22" s="21">
        <v>1</v>
      </c>
      <c r="M22" s="30">
        <v>15</v>
      </c>
      <c r="N22" s="13">
        <v>0.4</v>
      </c>
      <c r="O22" s="13">
        <f t="shared" si="1"/>
        <v>0</v>
      </c>
      <c r="P22" s="23">
        <f>IF(O22=0,(C22/M22)*L22,(C22/M22)*L22*(O22/N22))</f>
        <v>0</v>
      </c>
      <c r="Q22" s="93" t="str">
        <f t="shared" si="0"/>
        <v/>
      </c>
      <c r="R22" s="145"/>
      <c r="S22" s="51"/>
      <c r="T22" s="15"/>
      <c r="U22" s="7"/>
      <c r="V22" s="9"/>
      <c r="W22" s="10"/>
      <c r="X22" s="12"/>
      <c r="Y22" s="8"/>
      <c r="Z22" s="10"/>
    </row>
    <row r="23" spans="1:30" ht="12.95" customHeight="1" x14ac:dyDescent="0.25">
      <c r="A23" s="15"/>
      <c r="B23" s="29" t="s">
        <v>26</v>
      </c>
      <c r="C23" s="105"/>
      <c r="D23" s="206"/>
      <c r="E23" s="136"/>
      <c r="F23" s="29" t="s">
        <v>26</v>
      </c>
      <c r="G23" s="13">
        <v>0.4</v>
      </c>
      <c r="H23" s="14"/>
      <c r="I23" s="107"/>
      <c r="J23" s="87"/>
      <c r="K23" s="29" t="s">
        <v>26</v>
      </c>
      <c r="L23" s="21">
        <v>0.65</v>
      </c>
      <c r="M23" s="30">
        <v>15</v>
      </c>
      <c r="N23" s="13">
        <v>0.4</v>
      </c>
      <c r="O23" s="13">
        <f t="shared" si="1"/>
        <v>0</v>
      </c>
      <c r="P23" s="23">
        <f>IF(O23=0,(C23/M23)*L23,(C23/M23)*L23*(O23/N23))</f>
        <v>0</v>
      </c>
      <c r="Q23" s="93" t="str">
        <f t="shared" si="0"/>
        <v/>
      </c>
      <c r="R23" s="145"/>
      <c r="S23" s="51"/>
      <c r="T23" s="15"/>
      <c r="U23" s="7"/>
      <c r="V23" s="9"/>
      <c r="W23" s="10"/>
      <c r="X23" s="12"/>
      <c r="Y23" s="8"/>
      <c r="Z23" s="10"/>
    </row>
    <row r="24" spans="1:30" ht="12.95" customHeight="1" x14ac:dyDescent="0.25">
      <c r="A24" s="15"/>
      <c r="B24" s="29" t="s">
        <v>11</v>
      </c>
      <c r="C24" s="105"/>
      <c r="D24" s="206"/>
      <c r="E24" s="136"/>
      <c r="F24" s="29"/>
      <c r="G24" s="13"/>
      <c r="H24" s="31"/>
      <c r="I24" s="200"/>
      <c r="J24" s="108"/>
      <c r="K24" s="29" t="s">
        <v>11</v>
      </c>
      <c r="L24" s="21">
        <v>0.4</v>
      </c>
      <c r="M24" s="30">
        <v>5</v>
      </c>
      <c r="N24" s="13">
        <v>1</v>
      </c>
      <c r="O24" s="31"/>
      <c r="P24" s="23">
        <f>(C24/M24)*L24</f>
        <v>0</v>
      </c>
      <c r="Q24" s="93" t="str">
        <f t="shared" si="0"/>
        <v/>
      </c>
      <c r="R24" s="145"/>
      <c r="S24" s="51"/>
      <c r="T24" s="15"/>
      <c r="U24" s="7"/>
      <c r="V24" s="9"/>
      <c r="W24" s="10"/>
      <c r="X24" s="12"/>
      <c r="Y24" s="8"/>
      <c r="Z24" s="10"/>
      <c r="AD24" s="4"/>
    </row>
    <row r="25" spans="1:30" ht="12.95" customHeight="1" x14ac:dyDescent="0.25">
      <c r="A25" s="15"/>
      <c r="B25" s="29" t="s">
        <v>3</v>
      </c>
      <c r="C25" s="106"/>
      <c r="D25" s="206"/>
      <c r="E25" s="136"/>
      <c r="F25" s="29" t="s">
        <v>3</v>
      </c>
      <c r="G25" s="13">
        <v>7.2999999999999995E-2</v>
      </c>
      <c r="H25" s="14"/>
      <c r="I25" s="107"/>
      <c r="J25" s="107"/>
      <c r="K25" s="29" t="s">
        <v>3</v>
      </c>
      <c r="L25" s="21">
        <v>0.18</v>
      </c>
      <c r="M25" s="30">
        <v>20</v>
      </c>
      <c r="N25" s="13">
        <v>7.2999999999999995E-2</v>
      </c>
      <c r="O25" s="13">
        <f t="shared" si="1"/>
        <v>0</v>
      </c>
      <c r="P25" s="23">
        <f t="shared" ref="P25:P35" si="2">IF(O25=0,(C25/M25)*L25,(C25/M25)*L25*(O25/N25))</f>
        <v>0</v>
      </c>
      <c r="Q25" s="93" t="str">
        <f t="shared" si="0"/>
        <v/>
      </c>
      <c r="R25" s="145"/>
      <c r="S25" s="51"/>
      <c r="T25" s="15"/>
      <c r="U25" s="7"/>
      <c r="V25" s="9"/>
      <c r="W25" s="10"/>
      <c r="X25" s="12"/>
      <c r="Y25" s="8"/>
      <c r="Z25" s="10"/>
      <c r="AD25" s="4"/>
    </row>
    <row r="26" spans="1:30" ht="12.95" customHeight="1" x14ac:dyDescent="0.25">
      <c r="A26" s="15"/>
      <c r="B26" s="29" t="s">
        <v>4</v>
      </c>
      <c r="C26" s="106"/>
      <c r="D26" s="206"/>
      <c r="E26" s="136"/>
      <c r="F26" s="29" t="s">
        <v>4</v>
      </c>
      <c r="G26" s="13">
        <v>5.8000000000000003E-2</v>
      </c>
      <c r="H26" s="14"/>
      <c r="I26" s="107"/>
      <c r="J26" s="107"/>
      <c r="K26" s="29" t="s">
        <v>4</v>
      </c>
      <c r="L26" s="21">
        <v>0.15</v>
      </c>
      <c r="M26" s="30">
        <v>20</v>
      </c>
      <c r="N26" s="13">
        <v>5.8000000000000003E-2</v>
      </c>
      <c r="O26" s="13">
        <f t="shared" si="1"/>
        <v>0</v>
      </c>
      <c r="P26" s="23">
        <f t="shared" si="2"/>
        <v>0</v>
      </c>
      <c r="Q26" s="93" t="str">
        <f t="shared" si="0"/>
        <v/>
      </c>
      <c r="R26" s="145"/>
      <c r="S26" s="51"/>
      <c r="T26" s="15"/>
      <c r="U26" s="7"/>
      <c r="V26" s="9"/>
      <c r="W26" s="10"/>
      <c r="X26" s="12"/>
      <c r="Y26" s="8"/>
      <c r="Z26" s="10"/>
      <c r="AD26" s="4"/>
    </row>
    <row r="27" spans="1:30" ht="12.95" customHeight="1" x14ac:dyDescent="0.25">
      <c r="A27" s="15"/>
      <c r="B27" s="29" t="s">
        <v>5</v>
      </c>
      <c r="C27" s="106"/>
      <c r="D27" s="206"/>
      <c r="E27" s="136"/>
      <c r="F27" s="29" t="s">
        <v>5</v>
      </c>
      <c r="G27" s="13">
        <v>5.2999999999999999E-2</v>
      </c>
      <c r="H27" s="14"/>
      <c r="I27" s="107"/>
      <c r="J27" s="107"/>
      <c r="K27" s="29" t="s">
        <v>5</v>
      </c>
      <c r="L27" s="21">
        <v>0.1</v>
      </c>
      <c r="M27" s="30">
        <v>20</v>
      </c>
      <c r="N27" s="13">
        <v>5.2999999999999999E-2</v>
      </c>
      <c r="O27" s="13">
        <f t="shared" si="1"/>
        <v>0</v>
      </c>
      <c r="P27" s="23">
        <f t="shared" si="2"/>
        <v>0</v>
      </c>
      <c r="Q27" s="93" t="str">
        <f t="shared" si="0"/>
        <v/>
      </c>
      <c r="R27" s="145"/>
      <c r="S27" s="51"/>
      <c r="T27" s="15"/>
      <c r="U27" s="7"/>
      <c r="V27" s="9"/>
      <c r="W27" s="10"/>
      <c r="X27" s="12"/>
      <c r="Y27" s="8"/>
      <c r="Z27" s="10"/>
      <c r="AD27" s="4"/>
    </row>
    <row r="28" spans="1:30" ht="12.95" customHeight="1" x14ac:dyDescent="0.25">
      <c r="A28" s="15"/>
      <c r="B28" s="29" t="s">
        <v>6</v>
      </c>
      <c r="C28" s="106"/>
      <c r="D28" s="206"/>
      <c r="E28" s="136"/>
      <c r="F28" s="29" t="s">
        <v>6</v>
      </c>
      <c r="G28" s="13">
        <v>3.4000000000000002E-2</v>
      </c>
      <c r="H28" s="14"/>
      <c r="I28" s="107"/>
      <c r="J28" s="107"/>
      <c r="K28" s="29" t="s">
        <v>6</v>
      </c>
      <c r="L28" s="21">
        <v>7.0000000000000007E-2</v>
      </c>
      <c r="M28" s="30">
        <v>20</v>
      </c>
      <c r="N28" s="13">
        <v>3.4000000000000002E-2</v>
      </c>
      <c r="O28" s="13">
        <f t="shared" si="1"/>
        <v>0</v>
      </c>
      <c r="P28" s="23">
        <f t="shared" si="2"/>
        <v>0</v>
      </c>
      <c r="Q28" s="93" t="str">
        <f t="shared" si="0"/>
        <v/>
      </c>
      <c r="R28" s="145"/>
      <c r="S28" s="51"/>
      <c r="T28" s="15"/>
      <c r="U28" s="7"/>
      <c r="V28" s="9"/>
      <c r="W28" s="10"/>
      <c r="X28" s="12"/>
      <c r="Y28" s="8"/>
      <c r="Z28" s="10"/>
      <c r="AD28" s="4"/>
    </row>
    <row r="29" spans="1:30" ht="12.95" customHeight="1" x14ac:dyDescent="0.25">
      <c r="A29" s="15"/>
      <c r="B29" s="29" t="s">
        <v>7</v>
      </c>
      <c r="C29" s="105"/>
      <c r="D29" s="206"/>
      <c r="E29" s="136"/>
      <c r="F29" s="29" t="s">
        <v>7</v>
      </c>
      <c r="G29" s="13">
        <v>6.5000000000000002E-2</v>
      </c>
      <c r="H29" s="14"/>
      <c r="I29" s="107"/>
      <c r="J29" s="107"/>
      <c r="K29" s="29" t="s">
        <v>7</v>
      </c>
      <c r="L29" s="21">
        <v>0.15</v>
      </c>
      <c r="M29" s="30">
        <v>20</v>
      </c>
      <c r="N29" s="13">
        <v>6.5000000000000002E-2</v>
      </c>
      <c r="O29" s="13">
        <f t="shared" si="1"/>
        <v>0</v>
      </c>
      <c r="P29" s="23">
        <f t="shared" si="2"/>
        <v>0</v>
      </c>
      <c r="Q29" s="93" t="str">
        <f t="shared" si="0"/>
        <v/>
      </c>
      <c r="R29" s="145"/>
      <c r="S29" s="51"/>
      <c r="T29" s="15"/>
      <c r="U29" s="7"/>
      <c r="V29" s="9"/>
      <c r="W29" s="10"/>
      <c r="X29" s="12"/>
      <c r="Y29" s="8"/>
      <c r="Z29" s="10"/>
      <c r="AD29" s="4"/>
    </row>
    <row r="30" spans="1:30" ht="12.95" customHeight="1" x14ac:dyDescent="0.25">
      <c r="A30" s="15"/>
      <c r="B30" s="29" t="s">
        <v>8</v>
      </c>
      <c r="C30" s="105"/>
      <c r="D30" s="206"/>
      <c r="E30" s="136"/>
      <c r="F30" s="29" t="s">
        <v>8</v>
      </c>
      <c r="G30" s="13">
        <v>4.2999999999999997E-2</v>
      </c>
      <c r="H30" s="14"/>
      <c r="I30" s="107"/>
      <c r="J30" s="107"/>
      <c r="K30" s="29" t="s">
        <v>8</v>
      </c>
      <c r="L30" s="21">
        <v>0.1</v>
      </c>
      <c r="M30" s="30">
        <v>20</v>
      </c>
      <c r="N30" s="13">
        <v>4.2999999999999997E-2</v>
      </c>
      <c r="O30" s="13">
        <f t="shared" si="1"/>
        <v>0</v>
      </c>
      <c r="P30" s="23">
        <f t="shared" si="2"/>
        <v>0</v>
      </c>
      <c r="Q30" s="93" t="str">
        <f t="shared" si="0"/>
        <v/>
      </c>
      <c r="R30" s="145"/>
      <c r="S30" s="51"/>
      <c r="T30" s="15"/>
      <c r="U30" s="7"/>
      <c r="V30" s="9"/>
      <c r="W30" s="10"/>
      <c r="X30" s="12"/>
      <c r="Y30" s="8"/>
      <c r="Z30" s="10"/>
      <c r="AD30" s="4"/>
    </row>
    <row r="31" spans="1:30" ht="12.95" customHeight="1" x14ac:dyDescent="0.25">
      <c r="A31" s="15"/>
      <c r="B31" s="29" t="s">
        <v>9</v>
      </c>
      <c r="C31" s="105"/>
      <c r="D31" s="206"/>
      <c r="E31" s="136"/>
      <c r="F31" s="29" t="s">
        <v>9</v>
      </c>
      <c r="G31" s="13">
        <v>0.3</v>
      </c>
      <c r="H31" s="14"/>
      <c r="I31" s="107"/>
      <c r="J31" s="107"/>
      <c r="K31" s="29" t="s">
        <v>9</v>
      </c>
      <c r="L31" s="21">
        <v>0.15</v>
      </c>
      <c r="M31" s="30">
        <v>5</v>
      </c>
      <c r="N31" s="13">
        <v>0.3</v>
      </c>
      <c r="O31" s="13">
        <f t="shared" si="1"/>
        <v>0</v>
      </c>
      <c r="P31" s="23">
        <f t="shared" si="2"/>
        <v>0</v>
      </c>
      <c r="Q31" s="93" t="str">
        <f t="shared" si="0"/>
        <v/>
      </c>
      <c r="R31" s="145"/>
      <c r="S31" s="51"/>
      <c r="T31" s="15"/>
      <c r="U31" s="7"/>
      <c r="V31" s="9"/>
      <c r="W31" s="10"/>
      <c r="X31" s="12"/>
      <c r="Y31" s="8"/>
      <c r="Z31" s="10"/>
      <c r="AD31" s="4"/>
    </row>
    <row r="32" spans="1:30" ht="12.95" customHeight="1" x14ac:dyDescent="0.25">
      <c r="A32" s="15"/>
      <c r="B32" s="29" t="s">
        <v>10</v>
      </c>
      <c r="C32" s="105"/>
      <c r="D32" s="206"/>
      <c r="E32" s="136"/>
      <c r="F32" s="29" t="s">
        <v>10</v>
      </c>
      <c r="G32" s="13">
        <v>0.05</v>
      </c>
      <c r="H32" s="14"/>
      <c r="I32" s="15"/>
      <c r="J32" s="107"/>
      <c r="K32" s="29" t="s">
        <v>10</v>
      </c>
      <c r="L32" s="21">
        <v>0.1</v>
      </c>
      <c r="M32" s="30">
        <v>20</v>
      </c>
      <c r="N32" s="13">
        <v>0.05</v>
      </c>
      <c r="O32" s="13">
        <f t="shared" si="1"/>
        <v>0</v>
      </c>
      <c r="P32" s="23">
        <f t="shared" si="2"/>
        <v>0</v>
      </c>
      <c r="Q32" s="93" t="str">
        <f t="shared" si="0"/>
        <v/>
      </c>
      <c r="R32" s="145"/>
      <c r="S32" s="51"/>
      <c r="T32" s="15"/>
      <c r="U32" s="7"/>
      <c r="V32" s="9"/>
      <c r="W32" s="10"/>
      <c r="X32" s="12"/>
      <c r="Y32" s="8"/>
      <c r="Z32" s="10"/>
      <c r="AD32" s="4"/>
    </row>
    <row r="33" spans="1:30" ht="12.95" customHeight="1" x14ac:dyDescent="0.25">
      <c r="A33" s="15"/>
      <c r="B33" s="29" t="s">
        <v>0</v>
      </c>
      <c r="C33" s="105"/>
      <c r="D33" s="206"/>
      <c r="E33" s="136"/>
      <c r="F33" s="29" t="s">
        <v>0</v>
      </c>
      <c r="G33" s="13">
        <v>0.73</v>
      </c>
      <c r="H33" s="14"/>
      <c r="I33" s="107"/>
      <c r="J33" s="107"/>
      <c r="K33" s="29" t="s">
        <v>0</v>
      </c>
      <c r="L33" s="21">
        <v>0.3</v>
      </c>
      <c r="M33" s="30">
        <v>5</v>
      </c>
      <c r="N33" s="13">
        <v>0.73</v>
      </c>
      <c r="O33" s="13">
        <f t="shared" si="1"/>
        <v>0</v>
      </c>
      <c r="P33" s="23">
        <f t="shared" si="2"/>
        <v>0</v>
      </c>
      <c r="Q33" s="93" t="str">
        <f t="shared" si="0"/>
        <v/>
      </c>
      <c r="R33" s="145"/>
      <c r="S33" s="51"/>
      <c r="T33" s="15"/>
      <c r="U33" s="7"/>
      <c r="V33" s="9"/>
      <c r="W33" s="10"/>
      <c r="X33" s="12"/>
      <c r="Y33" s="8"/>
      <c r="Z33" s="10"/>
      <c r="AD33" s="4"/>
    </row>
    <row r="34" spans="1:30" ht="12.95" customHeight="1" x14ac:dyDescent="0.25">
      <c r="A34" s="15"/>
      <c r="B34" s="29" t="s">
        <v>1</v>
      </c>
      <c r="C34" s="105"/>
      <c r="D34" s="206"/>
      <c r="E34" s="136"/>
      <c r="F34" s="29" t="s">
        <v>1</v>
      </c>
      <c r="G34" s="13">
        <v>0.42</v>
      </c>
      <c r="H34" s="14"/>
      <c r="I34" s="107"/>
      <c r="J34" s="107"/>
      <c r="K34" s="29" t="s">
        <v>1</v>
      </c>
      <c r="L34" s="21">
        <v>0.17</v>
      </c>
      <c r="M34" s="30">
        <v>5</v>
      </c>
      <c r="N34" s="13">
        <v>0.42</v>
      </c>
      <c r="O34" s="13">
        <f t="shared" si="1"/>
        <v>0</v>
      </c>
      <c r="P34" s="23">
        <f t="shared" si="2"/>
        <v>0</v>
      </c>
      <c r="Q34" s="93" t="str">
        <f t="shared" si="0"/>
        <v/>
      </c>
      <c r="R34" s="145"/>
      <c r="S34" s="51"/>
      <c r="T34" s="15"/>
      <c r="U34" s="7"/>
      <c r="V34" s="9"/>
      <c r="W34" s="10"/>
      <c r="X34" s="12"/>
      <c r="Y34" s="8"/>
      <c r="Z34" s="10"/>
      <c r="AD34" s="4"/>
    </row>
    <row r="35" spans="1:30" ht="12.95" customHeight="1" x14ac:dyDescent="0.25">
      <c r="A35" s="15"/>
      <c r="B35" s="29" t="s">
        <v>2</v>
      </c>
      <c r="C35" s="105"/>
      <c r="D35" s="206"/>
      <c r="E35" s="136"/>
      <c r="F35" s="29" t="s">
        <v>2</v>
      </c>
      <c r="G35" s="13">
        <v>0.32</v>
      </c>
      <c r="H35" s="14"/>
      <c r="I35" s="107"/>
      <c r="J35" s="107"/>
      <c r="K35" s="29" t="s">
        <v>2</v>
      </c>
      <c r="L35" s="21">
        <v>0.13</v>
      </c>
      <c r="M35" s="30">
        <v>5</v>
      </c>
      <c r="N35" s="13">
        <v>0.32</v>
      </c>
      <c r="O35" s="13">
        <f t="shared" si="1"/>
        <v>0</v>
      </c>
      <c r="P35" s="23">
        <f t="shared" si="2"/>
        <v>0</v>
      </c>
      <c r="Q35" s="93" t="str">
        <f t="shared" si="0"/>
        <v/>
      </c>
      <c r="R35" s="145"/>
      <c r="S35" s="51"/>
      <c r="T35" s="15"/>
      <c r="U35" s="7"/>
      <c r="V35" s="9"/>
      <c r="W35" s="10"/>
      <c r="X35" s="12"/>
      <c r="Y35" s="8"/>
      <c r="Z35" s="10"/>
      <c r="AD35" s="4"/>
    </row>
    <row r="36" spans="1:30" ht="11.25" customHeight="1" x14ac:dyDescent="0.25">
      <c r="A36" s="15"/>
      <c r="B36" s="80"/>
      <c r="C36" s="71"/>
      <c r="D36" s="62"/>
      <c r="E36" s="62"/>
      <c r="F36" s="71"/>
      <c r="G36" s="71"/>
      <c r="H36" s="71"/>
      <c r="I36" s="71"/>
      <c r="J36" s="71"/>
      <c r="K36" s="32" t="s">
        <v>36</v>
      </c>
      <c r="L36" s="33"/>
      <c r="M36" s="34"/>
      <c r="N36" s="35"/>
      <c r="O36" s="17"/>
      <c r="P36" s="36">
        <f>SUM(P20:P35)</f>
        <v>0</v>
      </c>
      <c r="Q36" s="96">
        <f>SUM(Q20:Q35)</f>
        <v>0</v>
      </c>
      <c r="R36" s="145"/>
      <c r="S36" s="51"/>
      <c r="T36" s="15"/>
    </row>
    <row r="37" spans="1:30" ht="1.5" customHeight="1" x14ac:dyDescent="0.25">
      <c r="A37" s="15"/>
      <c r="B37" s="37"/>
      <c r="C37" s="38"/>
      <c r="D37" s="62"/>
      <c r="E37" s="62"/>
      <c r="F37" s="72"/>
      <c r="G37" s="72"/>
      <c r="H37" s="72"/>
      <c r="I37" s="72"/>
      <c r="J37" s="72"/>
      <c r="K37" s="37"/>
      <c r="L37" s="39"/>
      <c r="M37" s="40"/>
      <c r="N37" s="41"/>
      <c r="O37" s="42"/>
      <c r="P37" s="43"/>
      <c r="Q37" s="97"/>
      <c r="R37" s="145"/>
      <c r="S37" s="51"/>
      <c r="T37" s="15"/>
    </row>
    <row r="38" spans="1:30" ht="13.5" customHeight="1" x14ac:dyDescent="0.25">
      <c r="A38" s="15"/>
      <c r="B38" s="27" t="s">
        <v>57</v>
      </c>
      <c r="C38" s="28" t="s">
        <v>15</v>
      </c>
      <c r="D38" s="133" t="s">
        <v>50</v>
      </c>
      <c r="E38" s="141"/>
      <c r="F38" s="68"/>
      <c r="G38" s="68"/>
      <c r="H38" s="68"/>
      <c r="I38" s="68"/>
      <c r="J38" s="68"/>
      <c r="K38" s="27" t="s">
        <v>55</v>
      </c>
      <c r="L38" s="52" t="s">
        <v>65</v>
      </c>
      <c r="M38" s="52"/>
      <c r="N38" s="92"/>
      <c r="O38" s="92"/>
      <c r="P38" s="99" t="s">
        <v>69</v>
      </c>
      <c r="Q38" s="92" t="s">
        <v>85</v>
      </c>
      <c r="R38" s="144" t="s">
        <v>88</v>
      </c>
      <c r="S38" s="51"/>
      <c r="T38" s="15"/>
    </row>
    <row r="39" spans="1:30" ht="27.95" customHeight="1" x14ac:dyDescent="0.25">
      <c r="A39" s="15"/>
      <c r="B39" s="128" t="s">
        <v>118</v>
      </c>
      <c r="C39" s="103"/>
      <c r="D39" s="167" t="s">
        <v>34</v>
      </c>
      <c r="E39" s="140"/>
      <c r="F39" s="118"/>
      <c r="G39" s="118"/>
      <c r="H39" s="118"/>
      <c r="I39" s="118"/>
      <c r="J39" s="118"/>
      <c r="K39" s="128" t="s">
        <v>81</v>
      </c>
      <c r="L39" s="21">
        <v>0.5</v>
      </c>
      <c r="M39" s="22"/>
      <c r="N39" s="44"/>
      <c r="O39" s="44"/>
      <c r="P39" s="23">
        <f t="shared" ref="P39:P49" si="3">C39*L39</f>
        <v>0</v>
      </c>
      <c r="Q39" s="93" t="str">
        <f t="shared" ref="Q39:Q49" si="4">IF(C$8=0,"",((30*0.165)*P39)/C$8)</f>
        <v/>
      </c>
      <c r="R39" s="145"/>
      <c r="S39" s="51"/>
      <c r="T39" s="15"/>
      <c r="U39" s="3"/>
      <c r="W39" s="1"/>
      <c r="Y39" s="2"/>
      <c r="Z39" s="4"/>
    </row>
    <row r="40" spans="1:30" ht="12.95" customHeight="1" x14ac:dyDescent="0.25">
      <c r="A40" s="15"/>
      <c r="B40" s="29" t="s">
        <v>78</v>
      </c>
      <c r="C40" s="103"/>
      <c r="D40" s="134" t="s">
        <v>16</v>
      </c>
      <c r="E40" s="142"/>
      <c r="F40" s="118"/>
      <c r="G40" s="118"/>
      <c r="H40" s="118"/>
      <c r="I40" s="118"/>
      <c r="J40" s="118"/>
      <c r="K40" s="29" t="s">
        <v>78</v>
      </c>
      <c r="L40" s="21">
        <v>0.1</v>
      </c>
      <c r="M40" s="22"/>
      <c r="N40" s="44"/>
      <c r="O40" s="44"/>
      <c r="P40" s="23">
        <f t="shared" si="3"/>
        <v>0</v>
      </c>
      <c r="Q40" s="93" t="str">
        <f t="shared" si="4"/>
        <v/>
      </c>
      <c r="R40" s="145"/>
      <c r="S40" s="51"/>
      <c r="T40" s="15"/>
      <c r="U40" s="3"/>
      <c r="W40" s="1"/>
      <c r="X40" s="2"/>
      <c r="Y40" s="2"/>
      <c r="Z40" s="4"/>
    </row>
    <row r="41" spans="1:30" ht="12.95" customHeight="1" x14ac:dyDescent="0.25">
      <c r="A41" s="15"/>
      <c r="B41" s="29" t="s">
        <v>39</v>
      </c>
      <c r="C41" s="104"/>
      <c r="D41" s="134" t="s">
        <v>17</v>
      </c>
      <c r="E41" s="142"/>
      <c r="F41" s="118"/>
      <c r="G41" s="118"/>
      <c r="H41" s="118"/>
      <c r="I41" s="118"/>
      <c r="J41" s="118"/>
      <c r="K41" s="29" t="s">
        <v>39</v>
      </c>
      <c r="L41" s="21">
        <v>0.25</v>
      </c>
      <c r="M41" s="22"/>
      <c r="N41" s="45"/>
      <c r="O41" s="45"/>
      <c r="P41" s="23">
        <f t="shared" si="3"/>
        <v>0</v>
      </c>
      <c r="Q41" s="93" t="str">
        <f t="shared" si="4"/>
        <v/>
      </c>
      <c r="R41" s="145"/>
      <c r="S41" s="51"/>
      <c r="T41" s="15"/>
      <c r="U41" s="3"/>
      <c r="W41" s="1"/>
      <c r="X41" s="2"/>
      <c r="Y41" s="2"/>
      <c r="Z41" s="4"/>
    </row>
    <row r="42" spans="1:30" ht="12.95" customHeight="1" x14ac:dyDescent="0.25">
      <c r="A42" s="15"/>
      <c r="B42" s="29" t="s">
        <v>27</v>
      </c>
      <c r="C42" s="103"/>
      <c r="D42" s="134" t="s">
        <v>18</v>
      </c>
      <c r="E42" s="142"/>
      <c r="F42" s="118"/>
      <c r="G42" s="118"/>
      <c r="H42" s="118"/>
      <c r="I42" s="118"/>
      <c r="J42" s="118"/>
      <c r="K42" s="29" t="s">
        <v>27</v>
      </c>
      <c r="L42" s="21">
        <v>0.2</v>
      </c>
      <c r="M42" s="22"/>
      <c r="N42" s="45"/>
      <c r="O42" s="45"/>
      <c r="P42" s="23">
        <f t="shared" si="3"/>
        <v>0</v>
      </c>
      <c r="Q42" s="93" t="str">
        <f t="shared" si="4"/>
        <v/>
      </c>
      <c r="R42" s="145"/>
      <c r="S42" s="51"/>
      <c r="T42" s="15"/>
      <c r="U42" s="3"/>
      <c r="W42" s="1"/>
      <c r="X42" s="2"/>
      <c r="Y42" s="2"/>
      <c r="Z42" s="4"/>
    </row>
    <row r="43" spans="1:30" ht="12.95" customHeight="1" x14ac:dyDescent="0.25">
      <c r="A43" s="15"/>
      <c r="B43" s="29" t="s">
        <v>28</v>
      </c>
      <c r="C43" s="103"/>
      <c r="D43" s="134" t="s">
        <v>19</v>
      </c>
      <c r="E43" s="142"/>
      <c r="F43" s="118"/>
      <c r="G43" s="118"/>
      <c r="H43" s="118"/>
      <c r="I43" s="118"/>
      <c r="J43" s="118"/>
      <c r="K43" s="29" t="s">
        <v>28</v>
      </c>
      <c r="L43" s="21">
        <v>0.2</v>
      </c>
      <c r="M43" s="22"/>
      <c r="N43" s="45"/>
      <c r="O43" s="45"/>
      <c r="P43" s="23">
        <f t="shared" si="3"/>
        <v>0</v>
      </c>
      <c r="Q43" s="93" t="str">
        <f t="shared" si="4"/>
        <v/>
      </c>
      <c r="R43" s="145"/>
      <c r="S43" s="51"/>
      <c r="T43" s="15"/>
    </row>
    <row r="44" spans="1:30" ht="12.95" customHeight="1" x14ac:dyDescent="0.25">
      <c r="A44" s="15"/>
      <c r="B44" s="29" t="s">
        <v>29</v>
      </c>
      <c r="C44" s="103"/>
      <c r="D44" s="134" t="s">
        <v>20</v>
      </c>
      <c r="E44" s="142"/>
      <c r="F44" s="118"/>
      <c r="G44" s="118"/>
      <c r="H44" s="118"/>
      <c r="I44" s="118"/>
      <c r="J44" s="118"/>
      <c r="K44" s="29" t="s">
        <v>29</v>
      </c>
      <c r="L44" s="21">
        <v>0.35</v>
      </c>
      <c r="M44" s="22"/>
      <c r="N44" s="45"/>
      <c r="O44" s="45"/>
      <c r="P44" s="23">
        <f t="shared" si="3"/>
        <v>0</v>
      </c>
      <c r="Q44" s="93" t="str">
        <f t="shared" si="4"/>
        <v/>
      </c>
      <c r="R44" s="145"/>
      <c r="S44" s="51"/>
      <c r="T44" s="15"/>
    </row>
    <row r="45" spans="1:30" ht="12.95" customHeight="1" x14ac:dyDescent="0.25">
      <c r="A45" s="15"/>
      <c r="B45" s="29" t="s">
        <v>30</v>
      </c>
      <c r="C45" s="103"/>
      <c r="D45" s="134" t="s">
        <v>21</v>
      </c>
      <c r="E45" s="142"/>
      <c r="F45" s="118"/>
      <c r="G45" s="118"/>
      <c r="H45" s="118"/>
      <c r="I45" s="118"/>
      <c r="J45" s="118"/>
      <c r="K45" s="29" t="s">
        <v>30</v>
      </c>
      <c r="L45" s="21">
        <v>0.2</v>
      </c>
      <c r="M45" s="22"/>
      <c r="N45" s="45"/>
      <c r="O45" s="45"/>
      <c r="P45" s="23">
        <f t="shared" si="3"/>
        <v>0</v>
      </c>
      <c r="Q45" s="93" t="str">
        <f t="shared" si="4"/>
        <v/>
      </c>
      <c r="R45" s="145"/>
      <c r="S45" s="51"/>
      <c r="T45" s="15"/>
    </row>
    <row r="46" spans="1:30" ht="12.95" customHeight="1" x14ac:dyDescent="0.25">
      <c r="A46" s="15"/>
      <c r="B46" s="29" t="s">
        <v>43</v>
      </c>
      <c r="C46" s="103"/>
      <c r="D46" s="134" t="s">
        <v>23</v>
      </c>
      <c r="E46" s="142"/>
      <c r="F46" s="118"/>
      <c r="G46" s="118"/>
      <c r="H46" s="118"/>
      <c r="I46" s="118"/>
      <c r="J46" s="118"/>
      <c r="K46" s="29" t="s">
        <v>43</v>
      </c>
      <c r="L46" s="21">
        <v>0.45</v>
      </c>
      <c r="M46" s="22"/>
      <c r="N46" s="45"/>
      <c r="O46" s="45"/>
      <c r="P46" s="23">
        <f t="shared" si="3"/>
        <v>0</v>
      </c>
      <c r="Q46" s="93" t="str">
        <f t="shared" si="4"/>
        <v/>
      </c>
      <c r="R46" s="145"/>
      <c r="S46" s="51"/>
      <c r="T46" s="15"/>
    </row>
    <row r="47" spans="1:30" ht="12.95" customHeight="1" x14ac:dyDescent="0.25">
      <c r="A47" s="15"/>
      <c r="B47" s="29" t="s">
        <v>31</v>
      </c>
      <c r="C47" s="103"/>
      <c r="D47" s="134" t="s">
        <v>22</v>
      </c>
      <c r="E47" s="142"/>
      <c r="F47" s="118"/>
      <c r="G47" s="118"/>
      <c r="H47" s="118"/>
      <c r="I47" s="118"/>
      <c r="J47" s="118"/>
      <c r="K47" s="29" t="s">
        <v>31</v>
      </c>
      <c r="L47" s="21">
        <v>0.1</v>
      </c>
      <c r="M47" s="22"/>
      <c r="N47" s="45"/>
      <c r="O47" s="45"/>
      <c r="P47" s="23">
        <f t="shared" si="3"/>
        <v>0</v>
      </c>
      <c r="Q47" s="93" t="str">
        <f t="shared" si="4"/>
        <v/>
      </c>
      <c r="R47" s="145"/>
      <c r="S47" s="51"/>
      <c r="T47" s="15"/>
    </row>
    <row r="48" spans="1:30" ht="12.95" customHeight="1" x14ac:dyDescent="0.25">
      <c r="A48" s="15"/>
      <c r="B48" s="29" t="s">
        <v>44</v>
      </c>
      <c r="C48" s="103"/>
      <c r="D48" s="134" t="s">
        <v>44</v>
      </c>
      <c r="E48" s="142"/>
      <c r="F48" s="118"/>
      <c r="G48" s="118"/>
      <c r="H48" s="118"/>
      <c r="I48" s="118"/>
      <c r="J48" s="118"/>
      <c r="K48" s="29" t="s">
        <v>44</v>
      </c>
      <c r="L48" s="21">
        <v>0.2</v>
      </c>
      <c r="M48" s="22"/>
      <c r="N48" s="44"/>
      <c r="O48" s="44"/>
      <c r="P48" s="23">
        <f t="shared" si="3"/>
        <v>0</v>
      </c>
      <c r="Q48" s="93" t="str">
        <f t="shared" si="4"/>
        <v/>
      </c>
      <c r="R48" s="145"/>
      <c r="S48" s="51"/>
      <c r="T48" s="15"/>
    </row>
    <row r="49" spans="1:20" ht="12.95" customHeight="1" x14ac:dyDescent="0.25">
      <c r="A49" s="15"/>
      <c r="B49" s="29" t="s">
        <v>32</v>
      </c>
      <c r="C49" s="101"/>
      <c r="D49" s="134" t="s">
        <v>24</v>
      </c>
      <c r="E49" s="142"/>
      <c r="F49" s="118"/>
      <c r="G49" s="118"/>
      <c r="H49" s="118"/>
      <c r="I49" s="118"/>
      <c r="J49" s="118"/>
      <c r="K49" s="29" t="s">
        <v>32</v>
      </c>
      <c r="L49" s="21">
        <v>0.2</v>
      </c>
      <c r="M49" s="22"/>
      <c r="N49" s="44"/>
      <c r="O49" s="44"/>
      <c r="P49" s="23">
        <f t="shared" si="3"/>
        <v>0</v>
      </c>
      <c r="Q49" s="93" t="str">
        <f t="shared" si="4"/>
        <v/>
      </c>
      <c r="R49" s="145"/>
      <c r="S49" s="51"/>
      <c r="T49" s="15"/>
    </row>
    <row r="50" spans="1:20" ht="12.75" customHeight="1" x14ac:dyDescent="0.25">
      <c r="A50" s="15"/>
      <c r="C50" s="81"/>
      <c r="D50" s="78"/>
      <c r="E50" s="78"/>
      <c r="F50" s="71"/>
      <c r="G50" s="71"/>
      <c r="H50" s="71"/>
      <c r="I50" s="71"/>
      <c r="J50" s="71"/>
      <c r="K50" s="32" t="s">
        <v>37</v>
      </c>
      <c r="L50" s="46"/>
      <c r="M50" s="29"/>
      <c r="N50" s="29"/>
      <c r="O50" s="17"/>
      <c r="P50" s="36">
        <f>SUM(P39:P49)</f>
        <v>0</v>
      </c>
      <c r="Q50" s="96">
        <f>SUM(Q39:Q49)</f>
        <v>0</v>
      </c>
      <c r="R50" s="145"/>
      <c r="S50" s="51"/>
      <c r="T50" s="15"/>
    </row>
    <row r="51" spans="1:20" ht="4.5" customHeight="1" x14ac:dyDescent="0.25">
      <c r="A51" s="15"/>
      <c r="B51" s="80"/>
      <c r="C51" s="82"/>
      <c r="D51" s="47"/>
      <c r="E51" s="47"/>
      <c r="F51" s="73"/>
      <c r="G51" s="73"/>
      <c r="H51" s="73"/>
      <c r="I51" s="73"/>
      <c r="J51" s="73"/>
      <c r="K51" s="79"/>
      <c r="L51" s="48"/>
      <c r="M51" s="37"/>
      <c r="N51" s="37"/>
      <c r="O51" s="48"/>
      <c r="P51" s="49"/>
      <c r="Q51" s="98"/>
      <c r="R51" s="146"/>
      <c r="S51" s="51"/>
      <c r="T51" s="15"/>
    </row>
    <row r="52" spans="1:20" ht="12" customHeight="1" x14ac:dyDescent="0.25">
      <c r="A52" s="15"/>
      <c r="B52" s="26" t="s">
        <v>126</v>
      </c>
      <c r="C52" s="82"/>
      <c r="D52" s="65"/>
      <c r="E52" s="65"/>
      <c r="F52" s="73"/>
      <c r="G52" s="73"/>
      <c r="H52" s="73"/>
      <c r="I52" s="73"/>
      <c r="J52" s="73"/>
      <c r="K52" s="183" t="s">
        <v>35</v>
      </c>
      <c r="L52" s="184"/>
      <c r="M52" s="185"/>
      <c r="N52" s="186"/>
      <c r="O52" s="187">
        <f>IF(C$8=0,0,P52/C$8)</f>
        <v>0</v>
      </c>
      <c r="P52" s="188">
        <f>P36+P50</f>
        <v>0</v>
      </c>
      <c r="Q52" s="189">
        <f>Q36+Q50</f>
        <v>0</v>
      </c>
      <c r="R52" s="147" t="s">
        <v>86</v>
      </c>
      <c r="S52" s="51"/>
      <c r="T52" s="15"/>
    </row>
    <row r="53" spans="1:20" ht="12" customHeight="1" x14ac:dyDescent="0.25">
      <c r="A53" s="15"/>
      <c r="B53" s="25" t="s">
        <v>45</v>
      </c>
      <c r="C53" s="83"/>
      <c r="D53" s="65"/>
      <c r="E53" s="65"/>
      <c r="F53" s="63"/>
      <c r="G53" s="63"/>
      <c r="H53" s="63"/>
      <c r="I53" s="63"/>
      <c r="J53" s="63"/>
      <c r="K53" s="195" t="s">
        <v>93</v>
      </c>
      <c r="L53" s="191"/>
      <c r="M53" s="191"/>
      <c r="N53" s="192"/>
      <c r="O53" s="196">
        <f>IF(C$8=0,0,P53/C$8*100)</f>
        <v>0</v>
      </c>
      <c r="P53" s="193">
        <f>IF(C8=0,0,P52-P9)</f>
        <v>0</v>
      </c>
      <c r="Q53" s="194">
        <f>IF(C8=0,0,Q52-Q17)</f>
        <v>0</v>
      </c>
      <c r="R53" s="147" t="s">
        <v>87</v>
      </c>
      <c r="S53" s="51"/>
      <c r="T53" s="15"/>
    </row>
    <row r="54" spans="1:20" ht="12" customHeight="1" x14ac:dyDescent="0.25">
      <c r="A54" s="15"/>
      <c r="B54" s="15"/>
      <c r="C54" s="26"/>
      <c r="D54" s="65"/>
      <c r="E54" s="65"/>
      <c r="F54" s="63"/>
      <c r="G54" s="63"/>
      <c r="H54" s="63"/>
      <c r="I54" s="63"/>
      <c r="J54" s="63"/>
      <c r="K54" s="63"/>
      <c r="L54" s="66"/>
      <c r="M54" s="66"/>
      <c r="N54" s="66"/>
      <c r="O54" s="66"/>
      <c r="P54" s="50"/>
      <c r="Q54" s="50"/>
      <c r="R54" s="15"/>
      <c r="S54" s="15"/>
      <c r="T54" s="15"/>
    </row>
    <row r="55" spans="1:20" ht="12.95" customHeight="1" x14ac:dyDescent="0.25">
      <c r="A55" s="15"/>
      <c r="B55" s="15"/>
      <c r="C55" s="25"/>
      <c r="D55" s="65"/>
      <c r="E55" s="65"/>
      <c r="F55" s="63"/>
      <c r="G55" s="63"/>
      <c r="H55" s="63"/>
      <c r="I55" s="63"/>
      <c r="J55" s="63"/>
      <c r="K55" s="63"/>
      <c r="L55" s="25"/>
      <c r="M55" s="25"/>
      <c r="N55" s="25"/>
      <c r="O55" s="25"/>
      <c r="P55" s="51"/>
      <c r="Q55" s="51"/>
      <c r="R55" s="15"/>
      <c r="S55" s="15"/>
      <c r="T55" s="15"/>
    </row>
    <row r="56" spans="1:20" ht="11.2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54"/>
      <c r="S56" s="15"/>
      <c r="T56" s="15"/>
    </row>
    <row r="57" spans="1:20" x14ac:dyDescent="0.25">
      <c r="A57" s="15"/>
      <c r="B57" s="15"/>
      <c r="C57" s="124"/>
      <c r="D57" s="124"/>
      <c r="E57" s="124"/>
      <c r="F57" s="124"/>
      <c r="G57" s="124"/>
      <c r="H57" s="124"/>
      <c r="I57" s="124"/>
      <c r="J57" s="124"/>
      <c r="K57" s="124"/>
      <c r="L57" s="15"/>
      <c r="M57" s="15"/>
      <c r="N57" s="15"/>
      <c r="O57" s="15"/>
      <c r="P57" s="15"/>
      <c r="Q57" s="15"/>
      <c r="R57" s="15"/>
      <c r="S57" s="15"/>
      <c r="T57" s="15"/>
    </row>
    <row r="58" spans="1:20" x14ac:dyDescent="0.25">
      <c r="A58" s="15"/>
      <c r="B58" s="15"/>
      <c r="C58" s="125"/>
      <c r="D58" s="125"/>
      <c r="E58" s="125"/>
      <c r="F58" s="125"/>
      <c r="G58" s="125"/>
      <c r="H58" s="125"/>
      <c r="I58" s="125"/>
      <c r="J58" s="125"/>
      <c r="K58" s="125"/>
      <c r="L58" s="15"/>
      <c r="M58" s="15"/>
      <c r="N58" s="15"/>
      <c r="O58" s="15"/>
      <c r="P58" s="15"/>
      <c r="Q58" s="15"/>
      <c r="R58" s="15"/>
      <c r="S58" s="15"/>
      <c r="T58" s="15"/>
    </row>
    <row r="59" spans="1:20" x14ac:dyDescent="0.25">
      <c r="A59" s="15"/>
      <c r="B59" s="15"/>
      <c r="C59" s="124"/>
      <c r="D59" s="124"/>
      <c r="E59" s="124"/>
      <c r="F59" s="124"/>
      <c r="G59" s="124"/>
      <c r="H59" s="124"/>
      <c r="I59" s="124"/>
      <c r="J59" s="124"/>
      <c r="K59" s="124"/>
      <c r="L59" s="15"/>
      <c r="M59" s="15"/>
      <c r="N59" s="15"/>
      <c r="O59" s="15"/>
      <c r="P59" s="15"/>
      <c r="Q59" s="15"/>
      <c r="R59" s="15"/>
      <c r="S59" s="15"/>
      <c r="T59" s="15"/>
    </row>
    <row r="60" spans="1:20" x14ac:dyDescent="0.25">
      <c r="C60" s="5"/>
      <c r="D60" s="5"/>
      <c r="E60" s="5"/>
      <c r="F60" s="5"/>
      <c r="G60" s="5"/>
      <c r="H60" s="5"/>
      <c r="I60" s="5"/>
      <c r="J60" s="5"/>
      <c r="K60" s="5"/>
    </row>
  </sheetData>
  <sheetProtection password="DEBF" sheet="1" objects="1" scenarios="1" formatCells="0" formatColumns="0" formatRows="0" selectLockedCells="1"/>
  <mergeCells count="15">
    <mergeCell ref="B1:D1"/>
    <mergeCell ref="C2:D2"/>
    <mergeCell ref="O7:P7"/>
    <mergeCell ref="O12:P12"/>
    <mergeCell ref="L9:N9"/>
    <mergeCell ref="N12:N16"/>
    <mergeCell ref="M1:N1"/>
    <mergeCell ref="M2:N2"/>
    <mergeCell ref="M4:N4"/>
    <mergeCell ref="D20:D35"/>
    <mergeCell ref="D9:D10"/>
    <mergeCell ref="Q4:Q7"/>
    <mergeCell ref="L8:N8"/>
    <mergeCell ref="F12:H16"/>
    <mergeCell ref="G17:H18"/>
  </mergeCells>
  <conditionalFormatting sqref="O4">
    <cfRule type="cellIs" dxfId="46" priority="26" operator="lessThan">
      <formula>0</formula>
    </cfRule>
  </conditionalFormatting>
  <conditionalFormatting sqref="C4 C6:D6 H4:J4 H5:K6 F9">
    <cfRule type="containsText" dxfId="45" priority="23" operator="containsText" text="Nesplňuje">
      <formula>NOT(ISERROR(SEARCH("Nesplňuje",C4)))</formula>
    </cfRule>
    <cfRule type="containsText" dxfId="44" priority="24" operator="containsText" text="Splňuje">
      <formula>NOT(ISERROR(SEARCH("Splňuje",C4)))</formula>
    </cfRule>
    <cfRule type="containsText" dxfId="43" priority="25" operator="containsText" text="Nesplňuje">
      <formula>NOT(ISERROR(SEARCH("Nesplňuje",C4)))</formula>
    </cfRule>
  </conditionalFormatting>
  <conditionalFormatting sqref="S6 C5">
    <cfRule type="containsText" dxfId="42" priority="17" operator="containsText" text="Zlepšující">
      <formula>NOT(ISERROR(SEARCH("Zlepšující",C5)))</formula>
    </cfRule>
    <cfRule type="containsText" dxfId="41" priority="18" operator="containsText" text="Zlepšující">
      <formula>NOT(ISERROR(SEARCH("Zlepšující",C5)))</formula>
    </cfRule>
    <cfRule type="containsText" dxfId="40" priority="19" operator="containsText" text="Vyrovnaná">
      <formula>NOT(ISERROR(SEARCH("Vyrovnaná",C5)))</formula>
    </cfRule>
    <cfRule type="containsText" dxfId="39" priority="20" operator="containsText" text="Zlepšující">
      <formula>NOT(ISERROR(SEARCH("Zlepšující",C5)))</formula>
    </cfRule>
    <cfRule type="containsText" dxfId="38" priority="21" operator="containsText" text="Záporná">
      <formula>NOT(ISERROR(SEARCH("Záporná",C5)))</formula>
    </cfRule>
    <cfRule type="containsText" dxfId="37" priority="22" operator="containsText" text="Vyrovnaná">
      <formula>NOT(ISERROR(SEARCH("Vyrovnaná",C5)))</formula>
    </cfRule>
  </conditionalFormatting>
  <conditionalFormatting sqref="C17">
    <cfRule type="containsText" dxfId="36" priority="15" operator="containsText" text="chyba ve výměře">
      <formula>NOT(ISERROR(SEARCH("chyba ve výměře",C17)))</formula>
    </cfRule>
    <cfRule type="containsText" dxfId="35" priority="16" operator="containsText" text="chybná plocha">
      <formula>NOT(ISERROR(SEARCH("chybná plocha",C17)))</formula>
    </cfRule>
  </conditionalFormatting>
  <conditionalFormatting sqref="C4">
    <cfRule type="containsText" dxfId="34" priority="13" operator="containsText" text="nesplněny">
      <formula>NOT(ISERROR(SEARCH("nesplněny",C4)))</formula>
    </cfRule>
    <cfRule type="containsText" dxfId="33" priority="14" operator="containsText" text="splněny">
      <formula>NOT(ISERROR(SEARCH("splněny",C4)))</formula>
    </cfRule>
  </conditionalFormatting>
  <conditionalFormatting sqref="O53">
    <cfRule type="cellIs" dxfId="32" priority="8" operator="lessThan">
      <formula>0</formula>
    </cfRule>
  </conditionalFormatting>
  <conditionalFormatting sqref="F6 E4:E6">
    <cfRule type="containsText" dxfId="31" priority="5" operator="containsText" text="Nesplňuje">
      <formula>NOT(ISERROR(SEARCH("Nesplňuje",E4)))</formula>
    </cfRule>
    <cfRule type="containsText" dxfId="30" priority="6" operator="containsText" text="Splňuje">
      <formula>NOT(ISERROR(SEARCH("Splňuje",E4)))</formula>
    </cfRule>
    <cfRule type="containsText" dxfId="29" priority="7" operator="containsText" text="Nesplňuje">
      <formula>NOT(ISERROR(SEARCH("Nesplňuje",E4)))</formula>
    </cfRule>
  </conditionalFormatting>
  <conditionalFormatting sqref="E7">
    <cfRule type="cellIs" dxfId="28" priority="1" operator="lessThan">
      <formula>0</formula>
    </cfRule>
    <cfRule type="containsText" dxfId="27" priority="2" operator="containsText" text="Nesplňuje">
      <formula>NOT(ISERROR(SEARCH("Nesplňuje",E7)))</formula>
    </cfRule>
    <cfRule type="containsText" dxfId="26" priority="3" operator="containsText" text="Splňuje">
      <formula>NOT(ISERROR(SEARCH("Splňuje",E7)))</formula>
    </cfRule>
    <cfRule type="containsText" dxfId="25" priority="4" operator="containsText" text="Nesplňuje">
      <formula>NOT(ISERROR(SEARCH("Nesplňuje",E7)))</formula>
    </cfRule>
  </conditionalFormatting>
  <pageMargins left="0.7" right="0.7" top="0.78740157499999996" bottom="0.78740157499999996" header="0.3" footer="0.3"/>
  <pageSetup paperSize="9" scale="74" fitToWidth="0" orientation="landscape" horizontalDpi="4294967292" r:id="rId1"/>
  <ignoredErrors>
    <ignoredError sqref="P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0"/>
  <sheetViews>
    <sheetView showGridLines="0" showZeros="0" zoomScaleNormal="100" workbookViewId="0">
      <selection activeCell="C2" sqref="C2:D2"/>
    </sheetView>
  </sheetViews>
  <sheetFormatPr defaultRowHeight="15" x14ac:dyDescent="0.25"/>
  <cols>
    <col min="1" max="1" width="0.7109375" customWidth="1"/>
    <col min="2" max="2" width="49" customWidth="1"/>
    <col min="3" max="3" width="14" customWidth="1"/>
    <col min="4" max="4" width="103.28515625" customWidth="1"/>
    <col min="5" max="5" width="7.42578125" customWidth="1"/>
    <col min="6" max="6" width="33.5703125" customWidth="1"/>
    <col min="7" max="9" width="12.42578125" customWidth="1"/>
    <col min="10" max="10" width="8.42578125" customWidth="1"/>
    <col min="11" max="11" width="47.85546875" customWidth="1"/>
    <col min="12" max="12" width="15.28515625" customWidth="1"/>
    <col min="13" max="13" width="25.7109375" customWidth="1"/>
    <col min="14" max="14" width="21.140625" customWidth="1"/>
    <col min="15" max="15" width="24.5703125" customWidth="1"/>
    <col min="16" max="16" width="21.28515625" customWidth="1"/>
    <col min="17" max="17" width="27.42578125" customWidth="1"/>
    <col min="18" max="18" width="9.7109375" customWidth="1"/>
    <col min="19" max="19" width="16.7109375" customWidth="1"/>
    <col min="20" max="20" width="22.5703125" customWidth="1"/>
    <col min="21" max="21" width="17.7109375" customWidth="1"/>
    <col min="23" max="23" width="9" customWidth="1"/>
    <col min="24" max="24" width="9.140625" customWidth="1"/>
    <col min="25" max="25" width="12.42578125" bestFit="1" customWidth="1"/>
    <col min="26" max="26" width="20.140625" customWidth="1"/>
  </cols>
  <sheetData>
    <row r="1" spans="1:21" ht="19.5" customHeight="1" x14ac:dyDescent="0.3">
      <c r="A1" s="15"/>
      <c r="B1" s="213" t="s">
        <v>94</v>
      </c>
      <c r="C1" s="213"/>
      <c r="D1" s="213"/>
      <c r="E1" s="67"/>
      <c r="G1" s="67"/>
      <c r="H1" s="67"/>
      <c r="I1" s="67"/>
      <c r="J1" s="67"/>
      <c r="K1" s="67"/>
      <c r="L1" s="56"/>
      <c r="M1" s="223" t="s">
        <v>89</v>
      </c>
      <c r="N1" s="223"/>
      <c r="O1" s="172">
        <f>IF(C8=0,0,O9)</f>
        <v>0.3851666666666666</v>
      </c>
      <c r="P1" s="169" t="str">
        <f>M2</f>
        <v xml:space="preserve">Plnění: </v>
      </c>
      <c r="Q1" s="169" t="str">
        <f>M1</f>
        <v>Potřeba:</v>
      </c>
    </row>
    <row r="2" spans="1:21" ht="17.25" customHeight="1" x14ac:dyDescent="0.25">
      <c r="A2" s="15"/>
      <c r="B2" s="16" t="s">
        <v>38</v>
      </c>
      <c r="C2" s="227" t="s">
        <v>95</v>
      </c>
      <c r="D2" s="227"/>
      <c r="E2" s="63"/>
      <c r="G2" s="63"/>
      <c r="H2" s="63"/>
      <c r="I2" s="63"/>
      <c r="J2" s="63"/>
      <c r="K2" s="63"/>
      <c r="M2" s="224" t="s">
        <v>96</v>
      </c>
      <c r="N2" s="224"/>
      <c r="O2" s="173">
        <f>IF(C8=0,0,O52)</f>
        <v>0.39002648401826484</v>
      </c>
      <c r="P2" s="170">
        <f>O2</f>
        <v>0.39002648401826484</v>
      </c>
      <c r="Q2" s="170">
        <f>O1</f>
        <v>0.3851666666666666</v>
      </c>
    </row>
    <row r="3" spans="1:21" ht="6" customHeight="1" x14ac:dyDescent="0.25">
      <c r="A3" s="15"/>
      <c r="B3" s="51"/>
      <c r="C3" s="15"/>
      <c r="D3" s="15"/>
      <c r="E3" s="109"/>
      <c r="G3" s="109"/>
      <c r="H3" s="109"/>
      <c r="I3" s="109"/>
      <c r="J3" s="109"/>
      <c r="K3" s="109"/>
      <c r="L3" s="51"/>
      <c r="M3" s="171"/>
      <c r="N3" s="176"/>
      <c r="O3" s="177"/>
      <c r="P3" s="15"/>
      <c r="Q3" s="15"/>
      <c r="R3" s="15"/>
      <c r="S3" s="15"/>
      <c r="T3" s="15"/>
    </row>
    <row r="4" spans="1:21" ht="15.95" customHeight="1" x14ac:dyDescent="0.25">
      <c r="A4" s="15"/>
      <c r="B4" s="110" t="s">
        <v>46</v>
      </c>
      <c r="C4" s="111" t="str">
        <f>IF(C8=0,"",IF(O4&lt;0,"nesplněny","splněny"))</f>
        <v>splněny</v>
      </c>
      <c r="D4" s="109"/>
      <c r="E4" s="204">
        <f>O1</f>
        <v>0.3851666666666666</v>
      </c>
      <c r="F4" s="202" t="str">
        <f>IF(E4=0,"","(potřebný rozsah opatření, vzhledem k výměře orné půdy)")</f>
        <v>(potřebný rozsah opatření, vzhledem k výměře orné půdy)</v>
      </c>
      <c r="H4" s="112"/>
      <c r="I4" s="112"/>
      <c r="J4" s="112"/>
      <c r="K4" s="112"/>
      <c r="M4" s="230" t="s">
        <v>91</v>
      </c>
      <c r="N4" s="230"/>
      <c r="O4" s="178">
        <f>IF(C8=0,0,(O2-O1)*100)</f>
        <v>0.4859817351598239</v>
      </c>
      <c r="Q4" s="226" t="s">
        <v>84</v>
      </c>
      <c r="R4" s="15"/>
    </row>
    <row r="5" spans="1:21" ht="15.95" customHeight="1" x14ac:dyDescent="0.25">
      <c r="A5" s="15"/>
      <c r="B5" s="110" t="s">
        <v>47</v>
      </c>
      <c r="C5" s="111" t="str">
        <f>IF(C8=0,"",IF(Q53&lt;0,"záporná",IF(Q53&lt;0.5,"vyrovnaná","zlepšující")))</f>
        <v>vyrovnaná</v>
      </c>
      <c r="D5" s="113"/>
      <c r="E5" s="204">
        <f>O2</f>
        <v>0.39002648401826484</v>
      </c>
      <c r="F5" s="202" t="str">
        <f>IF(E5&gt;0,"(rozsah provedených opatření, po přepočtu podle jejich účinnosti)","")</f>
        <v>(rozsah provedených opatření, po přepočtu podle jejich účinnosti)</v>
      </c>
      <c r="H5" s="112"/>
      <c r="I5" s="112"/>
      <c r="J5" s="112"/>
      <c r="K5" s="112"/>
      <c r="L5" s="26"/>
      <c r="M5" s="26"/>
      <c r="N5" s="26"/>
      <c r="O5" s="64"/>
      <c r="P5" s="64"/>
      <c r="Q5" s="226"/>
      <c r="R5" s="15"/>
    </row>
    <row r="6" spans="1:21" ht="5.25" customHeight="1" x14ac:dyDescent="0.25">
      <c r="A6" s="15"/>
      <c r="B6" s="114"/>
      <c r="C6" s="115"/>
      <c r="D6" s="115"/>
      <c r="E6" s="204">
        <f>O3</f>
        <v>0</v>
      </c>
      <c r="F6" s="112"/>
      <c r="H6" s="115"/>
      <c r="I6" s="115"/>
      <c r="J6" s="115"/>
      <c r="K6" s="115"/>
      <c r="L6" s="63"/>
      <c r="M6" s="63"/>
      <c r="N6" s="116"/>
      <c r="O6" s="64"/>
      <c r="P6" s="64"/>
      <c r="Q6" s="226"/>
      <c r="R6" s="114"/>
      <c r="S6" s="115"/>
      <c r="T6" s="109"/>
    </row>
    <row r="7" spans="1:21" ht="13.5" customHeight="1" x14ac:dyDescent="0.25">
      <c r="A7" s="15"/>
      <c r="B7" s="148" t="s">
        <v>80</v>
      </c>
      <c r="C7" s="130" t="s">
        <v>15</v>
      </c>
      <c r="D7" s="68"/>
      <c r="E7" s="205">
        <f>O4</f>
        <v>0.4859817351598239</v>
      </c>
      <c r="F7" s="202" t="str">
        <f>IF(E7=0,"","(rozdíl, v procentních bodech)")</f>
        <v>(rozdíl, v procentních bodech)</v>
      </c>
      <c r="H7" s="68"/>
      <c r="I7" s="68"/>
      <c r="J7" s="68"/>
      <c r="K7" s="68"/>
      <c r="L7" s="86"/>
      <c r="M7" s="86"/>
      <c r="N7" s="51"/>
      <c r="O7" s="215" t="s">
        <v>79</v>
      </c>
      <c r="P7" s="216"/>
      <c r="Q7" s="226"/>
      <c r="R7" s="60"/>
      <c r="S7" s="15"/>
      <c r="T7" s="15"/>
    </row>
    <row r="8" spans="1:21" ht="12.95" customHeight="1" thickBot="1" x14ac:dyDescent="0.3">
      <c r="A8" s="15"/>
      <c r="B8" s="18" t="s">
        <v>33</v>
      </c>
      <c r="C8" s="149">
        <v>1500</v>
      </c>
      <c r="D8" s="150" t="s">
        <v>97</v>
      </c>
      <c r="G8" s="117"/>
      <c r="H8" s="117"/>
      <c r="I8" s="117"/>
      <c r="J8" s="117"/>
      <c r="K8" s="117"/>
      <c r="L8" s="209" t="s">
        <v>60</v>
      </c>
      <c r="M8" s="209"/>
      <c r="N8" s="209"/>
      <c r="O8" s="91">
        <f>IF(C8=0,"",(35%*(C8-C9-C10)+30%*(C9+C10))/C8)</f>
        <v>0.34749999999999998</v>
      </c>
      <c r="P8" s="179">
        <f>IF(C8=0,"",C8*O8)</f>
        <v>521.25</v>
      </c>
      <c r="Q8" s="93">
        <f>IF(C$8=0,"",((30*0.165)*P8)/C$8)</f>
        <v>1.7201249999999999</v>
      </c>
      <c r="R8" s="15"/>
      <c r="S8" s="15"/>
      <c r="T8" s="15"/>
      <c r="U8" s="61"/>
    </row>
    <row r="9" spans="1:21" ht="12.95" customHeight="1" thickBot="1" x14ac:dyDescent="0.3">
      <c r="A9" s="15"/>
      <c r="B9" s="18" t="s">
        <v>40</v>
      </c>
      <c r="C9" s="151">
        <v>75</v>
      </c>
      <c r="D9" s="229" t="s">
        <v>98</v>
      </c>
      <c r="E9" s="118"/>
      <c r="F9" s="126" t="s">
        <v>92</v>
      </c>
      <c r="G9" s="118"/>
      <c r="H9" s="118"/>
      <c r="I9" s="118"/>
      <c r="J9" s="118"/>
      <c r="K9" s="118"/>
      <c r="L9" s="218" t="s">
        <v>61</v>
      </c>
      <c r="M9" s="218"/>
      <c r="N9" s="219"/>
      <c r="O9" s="180">
        <f>IF(O17&lt;0,0,O17)</f>
        <v>0.3851666666666666</v>
      </c>
      <c r="P9" s="181">
        <f>IF(P17&lt;0,0,P17)</f>
        <v>577.75</v>
      </c>
      <c r="Q9" s="182">
        <f>Q17</f>
        <v>1.9065750000000001</v>
      </c>
      <c r="R9" s="15"/>
      <c r="S9" s="15"/>
      <c r="T9" s="15"/>
      <c r="U9" s="24"/>
    </row>
    <row r="10" spans="1:21" ht="12.95" customHeight="1" x14ac:dyDescent="0.25">
      <c r="A10" s="15"/>
      <c r="B10" s="18" t="s">
        <v>41</v>
      </c>
      <c r="C10" s="152"/>
      <c r="D10" s="229"/>
      <c r="E10" s="118"/>
      <c r="F10" s="118"/>
      <c r="G10" s="118"/>
      <c r="H10" s="118"/>
      <c r="I10" s="118"/>
      <c r="J10" s="118"/>
      <c r="K10" s="118"/>
      <c r="L10" s="84"/>
      <c r="M10" s="85"/>
      <c r="N10" s="119"/>
      <c r="O10" s="87"/>
      <c r="P10" s="88"/>
      <c r="Q10" s="94"/>
      <c r="R10" s="15"/>
      <c r="S10" s="15"/>
      <c r="T10" s="15"/>
      <c r="U10" s="24"/>
    </row>
    <row r="11" spans="1:21" ht="6" customHeight="1" x14ac:dyDescent="0.25">
      <c r="A11" s="15"/>
      <c r="B11" s="19"/>
      <c r="C11" s="55"/>
      <c r="D11" s="75"/>
      <c r="E11" s="69"/>
      <c r="F11" s="69"/>
      <c r="G11" s="69"/>
      <c r="H11" s="69"/>
      <c r="I11" s="69"/>
      <c r="J11" s="69"/>
      <c r="K11" s="69"/>
      <c r="L11" s="25"/>
      <c r="M11" s="25"/>
      <c r="N11" s="25"/>
      <c r="O11" s="51"/>
      <c r="P11" s="51"/>
      <c r="Q11" s="95"/>
      <c r="R11" s="59"/>
      <c r="S11" s="120"/>
      <c r="T11" s="120"/>
      <c r="U11" s="58"/>
    </row>
    <row r="12" spans="1:21" ht="14.45" customHeight="1" x14ac:dyDescent="0.25">
      <c r="A12" s="15"/>
      <c r="B12" s="20" t="s">
        <v>70</v>
      </c>
      <c r="C12" s="130" t="s">
        <v>15</v>
      </c>
      <c r="D12" s="153" t="s">
        <v>99</v>
      </c>
      <c r="E12" s="68"/>
      <c r="F12" s="210" t="s">
        <v>121</v>
      </c>
      <c r="G12" s="210"/>
      <c r="H12" s="210"/>
      <c r="I12" s="197"/>
      <c r="J12" s="121"/>
      <c r="K12" s="20" t="s">
        <v>116</v>
      </c>
      <c r="L12" s="130" t="s">
        <v>65</v>
      </c>
      <c r="M12" s="130" t="s">
        <v>54</v>
      </c>
      <c r="N12" s="220" t="s">
        <v>82</v>
      </c>
      <c r="O12" s="217" t="s">
        <v>42</v>
      </c>
      <c r="P12" s="217"/>
      <c r="Q12" s="92" t="s">
        <v>83</v>
      </c>
      <c r="R12" s="15"/>
      <c r="S12" s="15"/>
      <c r="T12" s="15"/>
      <c r="U12" s="58"/>
    </row>
    <row r="13" spans="1:21" ht="14.45" customHeight="1" x14ac:dyDescent="0.25">
      <c r="A13" s="15"/>
      <c r="B13" s="18" t="s">
        <v>124</v>
      </c>
      <c r="C13" s="154">
        <v>100</v>
      </c>
      <c r="D13" s="155" t="s">
        <v>101</v>
      </c>
      <c r="E13" s="118"/>
      <c r="F13" s="210"/>
      <c r="G13" s="210"/>
      <c r="H13" s="210"/>
      <c r="I13" s="197"/>
      <c r="J13" s="121"/>
      <c r="K13" s="18" t="s">
        <v>100</v>
      </c>
      <c r="L13" s="21">
        <v>0.45</v>
      </c>
      <c r="M13" s="22">
        <f>IF(C$8=0,0,C13/C$8)</f>
        <v>6.6666666666666666E-2</v>
      </c>
      <c r="N13" s="221"/>
      <c r="O13" s="13">
        <f>IF($M13=0,0,$M13*L13)</f>
        <v>0.03</v>
      </c>
      <c r="P13" s="23">
        <f>C13*L13</f>
        <v>45</v>
      </c>
      <c r="Q13" s="93">
        <f>IF(C$8=0,"",((30*0.165)*P13)/C$8)</f>
        <v>0.14849999999999999</v>
      </c>
      <c r="R13" s="15"/>
      <c r="S13" s="15"/>
      <c r="T13" s="15"/>
      <c r="U13" s="58"/>
    </row>
    <row r="14" spans="1:21" ht="14.45" customHeight="1" x14ac:dyDescent="0.25">
      <c r="A14" s="15"/>
      <c r="B14" s="18" t="s">
        <v>125</v>
      </c>
      <c r="C14" s="151">
        <v>400</v>
      </c>
      <c r="D14" s="155" t="s">
        <v>103</v>
      </c>
      <c r="E14" s="118"/>
      <c r="F14" s="210"/>
      <c r="G14" s="210"/>
      <c r="H14" s="210"/>
      <c r="I14" s="197"/>
      <c r="J14" s="121"/>
      <c r="K14" s="18" t="s">
        <v>102</v>
      </c>
      <c r="L14" s="21">
        <v>0.25</v>
      </c>
      <c r="M14" s="22">
        <f>IF(C$8=0,0,C14/C$8)</f>
        <v>0.26666666666666666</v>
      </c>
      <c r="N14" s="221"/>
      <c r="O14" s="13">
        <f>IF($M14=0,0,$M14*L14)</f>
        <v>6.6666666666666666E-2</v>
      </c>
      <c r="P14" s="23">
        <f>C14*L14</f>
        <v>100</v>
      </c>
      <c r="Q14" s="93">
        <f>IF(C$8=0,"",((30*0.165)*P14)/C$8)</f>
        <v>0.33</v>
      </c>
      <c r="R14" s="15"/>
      <c r="S14" s="15"/>
      <c r="T14" s="15"/>
      <c r="U14" s="58"/>
    </row>
    <row r="15" spans="1:21" ht="14.45" customHeight="1" x14ac:dyDescent="0.25">
      <c r="A15" s="15"/>
      <c r="B15" s="18" t="s">
        <v>104</v>
      </c>
      <c r="C15" s="151">
        <v>75</v>
      </c>
      <c r="D15" s="155" t="s">
        <v>105</v>
      </c>
      <c r="E15" s="118"/>
      <c r="F15" s="210"/>
      <c r="G15" s="210"/>
      <c r="H15" s="210"/>
      <c r="I15" s="197"/>
      <c r="J15" s="121"/>
      <c r="K15" s="18" t="s">
        <v>104</v>
      </c>
      <c r="L15" s="21">
        <v>-0.9</v>
      </c>
      <c r="M15" s="22">
        <f>IF(C$8=0,0,C15/C$8)</f>
        <v>0.05</v>
      </c>
      <c r="N15" s="221"/>
      <c r="O15" s="13">
        <f>IF($M15=0,0,$M15*L15)</f>
        <v>-4.5000000000000005E-2</v>
      </c>
      <c r="P15" s="23">
        <f>C15*L15</f>
        <v>-67.5</v>
      </c>
      <c r="Q15" s="93">
        <f>IF(C$8=0,"",((30*0.165)*P15)/C$8)</f>
        <v>-0.22275</v>
      </c>
      <c r="R15" s="15"/>
      <c r="S15" s="15"/>
      <c r="T15" s="15"/>
      <c r="U15" s="58"/>
    </row>
    <row r="16" spans="1:21" ht="14.45" customHeight="1" x14ac:dyDescent="0.25">
      <c r="A16" s="15"/>
      <c r="B16" s="18" t="s">
        <v>106</v>
      </c>
      <c r="C16" s="151">
        <v>30</v>
      </c>
      <c r="D16" s="155" t="s">
        <v>107</v>
      </c>
      <c r="E16" s="118"/>
      <c r="F16" s="210"/>
      <c r="G16" s="210"/>
      <c r="H16" s="210"/>
      <c r="I16" s="197"/>
      <c r="J16" s="121"/>
      <c r="K16" s="18" t="s">
        <v>106</v>
      </c>
      <c r="L16" s="21">
        <v>-0.7</v>
      </c>
      <c r="M16" s="22">
        <f>IF(C$8=0,0,C16/C$8)</f>
        <v>0.02</v>
      </c>
      <c r="N16" s="222"/>
      <c r="O16" s="13">
        <f>IF($M16=0,0,$M16*L16)</f>
        <v>-1.3999999999999999E-2</v>
      </c>
      <c r="P16" s="23">
        <f>C16*L16</f>
        <v>-21</v>
      </c>
      <c r="Q16" s="93">
        <f>IF(C$8=0,"",((30*0.165)*P16)/C$8)</f>
        <v>-6.93E-2</v>
      </c>
      <c r="R16" s="15"/>
      <c r="S16" s="15"/>
      <c r="T16" s="15"/>
      <c r="U16" s="58"/>
    </row>
    <row r="17" spans="1:30" ht="12.75" customHeight="1" x14ac:dyDescent="0.25">
      <c r="A17" s="15"/>
      <c r="B17" s="51"/>
      <c r="C17" s="74" t="str">
        <f>IF(C8-C13-C14-C15-C16&lt;0,"chyba ve výměře","")</f>
        <v/>
      </c>
      <c r="D17" s="156"/>
      <c r="E17" s="70"/>
      <c r="F17" s="70"/>
      <c r="G17" s="211" t="s">
        <v>51</v>
      </c>
      <c r="H17" s="211"/>
      <c r="I17" s="198"/>
      <c r="J17" s="122"/>
      <c r="K17" s="51"/>
      <c r="L17" s="15"/>
      <c r="M17" s="15"/>
      <c r="N17" s="123" t="s">
        <v>62</v>
      </c>
      <c r="O17" s="89">
        <f>IF(C8=0,"",O8+O13+O14+O15+O16)</f>
        <v>0.3851666666666666</v>
      </c>
      <c r="P17" s="90">
        <f>IF(C8=0,"",P8+P13+P14+P15+P16)</f>
        <v>577.75</v>
      </c>
      <c r="Q17" s="96">
        <f>IF(C$8=0,"",((30*0.165)*P17)/C$8)</f>
        <v>1.9065750000000001</v>
      </c>
      <c r="R17" s="57"/>
      <c r="S17" s="15"/>
      <c r="T17" s="15"/>
    </row>
    <row r="18" spans="1:30" ht="2.25" customHeight="1" x14ac:dyDescent="0.25">
      <c r="A18" s="15"/>
      <c r="B18" s="25"/>
      <c r="C18" s="25"/>
      <c r="D18" s="157"/>
      <c r="E18" s="63"/>
      <c r="F18" s="63"/>
      <c r="G18" s="212"/>
      <c r="H18" s="212"/>
      <c r="I18" s="198"/>
      <c r="J18" s="122"/>
      <c r="K18" s="25"/>
      <c r="L18" s="25"/>
      <c r="M18" s="25"/>
      <c r="N18" s="25"/>
      <c r="O18" s="15"/>
      <c r="P18" s="15"/>
      <c r="Q18" s="95"/>
      <c r="R18" s="51"/>
      <c r="S18" s="15"/>
      <c r="T18" s="15"/>
    </row>
    <row r="19" spans="1:30" ht="13.5" customHeight="1" x14ac:dyDescent="0.25">
      <c r="A19" s="15"/>
      <c r="B19" s="27" t="s">
        <v>56</v>
      </c>
      <c r="C19" s="28" t="s">
        <v>59</v>
      </c>
      <c r="D19" s="153" t="s">
        <v>108</v>
      </c>
      <c r="E19" s="68"/>
      <c r="F19" s="68"/>
      <c r="G19" s="130" t="s">
        <v>52</v>
      </c>
      <c r="H19" s="130" t="s">
        <v>53</v>
      </c>
      <c r="I19" s="199"/>
      <c r="J19" s="68"/>
      <c r="K19" s="27" t="s">
        <v>68</v>
      </c>
      <c r="L19" s="130" t="s">
        <v>65</v>
      </c>
      <c r="M19" s="130" t="s">
        <v>14</v>
      </c>
      <c r="N19" s="130" t="s">
        <v>66</v>
      </c>
      <c r="O19" s="130" t="s">
        <v>67</v>
      </c>
      <c r="P19" s="99" t="s">
        <v>69</v>
      </c>
      <c r="Q19" s="92" t="s">
        <v>85</v>
      </c>
      <c r="R19" s="158" t="s">
        <v>88</v>
      </c>
      <c r="S19" s="15"/>
      <c r="T19" s="15"/>
      <c r="U19" s="6"/>
      <c r="V19" s="6"/>
      <c r="W19" s="6"/>
      <c r="X19" s="6"/>
      <c r="Y19" s="6"/>
      <c r="Z19" s="6"/>
    </row>
    <row r="20" spans="1:30" ht="12.95" customHeight="1" x14ac:dyDescent="0.25">
      <c r="A20" s="15"/>
      <c r="B20" s="29" t="s">
        <v>13</v>
      </c>
      <c r="C20" s="151">
        <v>7950</v>
      </c>
      <c r="D20" s="228" t="s">
        <v>122</v>
      </c>
      <c r="E20" s="88"/>
      <c r="F20" s="29" t="s">
        <v>13</v>
      </c>
      <c r="G20" s="13">
        <v>0.22</v>
      </c>
      <c r="H20" s="53"/>
      <c r="I20" s="107"/>
      <c r="J20" s="87"/>
      <c r="K20" s="29" t="s">
        <v>13</v>
      </c>
      <c r="L20" s="21">
        <v>0.85</v>
      </c>
      <c r="M20" s="30">
        <v>25</v>
      </c>
      <c r="N20" s="13">
        <v>0.22</v>
      </c>
      <c r="O20" s="13">
        <f>H20</f>
        <v>0</v>
      </c>
      <c r="P20" s="23">
        <f>IF(O20=0,(C20/M20)*L20,(C20/M20)*L20*(O20/N20))</f>
        <v>270.3</v>
      </c>
      <c r="Q20" s="93">
        <f t="shared" ref="Q20:Q35" si="0">IF(C$8=0,"",((30*0.165)*P20)/C$8)</f>
        <v>0.89199000000000006</v>
      </c>
      <c r="R20" s="159"/>
      <c r="S20" s="15"/>
      <c r="T20" s="15"/>
      <c r="U20" s="7"/>
      <c r="V20" s="9"/>
      <c r="W20" s="10"/>
      <c r="X20" s="11"/>
      <c r="Y20" s="8"/>
      <c r="Z20" s="10"/>
    </row>
    <row r="21" spans="1:30" ht="12.95" customHeight="1" x14ac:dyDescent="0.25">
      <c r="A21" s="15"/>
      <c r="B21" s="29" t="s">
        <v>12</v>
      </c>
      <c r="C21" s="151"/>
      <c r="D21" s="228"/>
      <c r="E21" s="88"/>
      <c r="F21" s="29" t="s">
        <v>12</v>
      </c>
      <c r="G21" s="13">
        <v>0.23</v>
      </c>
      <c r="H21" s="53"/>
      <c r="I21" s="107"/>
      <c r="J21" s="87"/>
      <c r="K21" s="29" t="s">
        <v>12</v>
      </c>
      <c r="L21" s="21">
        <v>0.75</v>
      </c>
      <c r="M21" s="30">
        <v>25</v>
      </c>
      <c r="N21" s="13">
        <v>0.23</v>
      </c>
      <c r="O21" s="13">
        <f t="shared" ref="O21:O35" si="1">H21</f>
        <v>0</v>
      </c>
      <c r="P21" s="23">
        <f>IF(O21=0,(C21/M21)*L21,(C21/M21)*L21*(O21/N21))</f>
        <v>0</v>
      </c>
      <c r="Q21" s="93">
        <f t="shared" si="0"/>
        <v>0</v>
      </c>
      <c r="R21" s="159"/>
      <c r="S21" s="15"/>
      <c r="T21" s="15"/>
      <c r="U21" s="7"/>
      <c r="V21" s="9"/>
      <c r="W21" s="10"/>
      <c r="X21" s="11"/>
      <c r="Y21" s="8"/>
      <c r="Z21" s="10"/>
    </row>
    <row r="22" spans="1:30" ht="12.95" customHeight="1" x14ac:dyDescent="0.25">
      <c r="A22" s="15"/>
      <c r="B22" s="29" t="s">
        <v>25</v>
      </c>
      <c r="C22" s="151"/>
      <c r="D22" s="228"/>
      <c r="E22" s="88"/>
      <c r="F22" s="29" t="s">
        <v>25</v>
      </c>
      <c r="G22" s="13">
        <v>0.4</v>
      </c>
      <c r="H22" s="53"/>
      <c r="I22" s="107"/>
      <c r="J22" s="87"/>
      <c r="K22" s="29" t="s">
        <v>25</v>
      </c>
      <c r="L22" s="21">
        <v>1</v>
      </c>
      <c r="M22" s="30">
        <v>15</v>
      </c>
      <c r="N22" s="13">
        <v>0.4</v>
      </c>
      <c r="O22" s="13">
        <f t="shared" si="1"/>
        <v>0</v>
      </c>
      <c r="P22" s="23">
        <f>IF(O22=0,(C22/M22)*L22,(C22/M22)*L22*(O22/N22))</f>
        <v>0</v>
      </c>
      <c r="Q22" s="93">
        <f t="shared" si="0"/>
        <v>0</v>
      </c>
      <c r="R22" s="159"/>
      <c r="S22" s="15"/>
      <c r="T22" s="15"/>
      <c r="U22" s="7"/>
      <c r="V22" s="9"/>
      <c r="W22" s="10"/>
      <c r="X22" s="12"/>
      <c r="Y22" s="8"/>
      <c r="Z22" s="10"/>
    </row>
    <row r="23" spans="1:30" ht="12.95" customHeight="1" x14ac:dyDescent="0.25">
      <c r="A23" s="15"/>
      <c r="B23" s="29" t="s">
        <v>26</v>
      </c>
      <c r="C23" s="151"/>
      <c r="D23" s="228"/>
      <c r="E23" s="88"/>
      <c r="F23" s="29" t="s">
        <v>26</v>
      </c>
      <c r="G23" s="13">
        <v>0.4</v>
      </c>
      <c r="H23" s="53"/>
      <c r="I23" s="107"/>
      <c r="J23" s="87"/>
      <c r="K23" s="29" t="s">
        <v>26</v>
      </c>
      <c r="L23" s="21">
        <v>0.65</v>
      </c>
      <c r="M23" s="30">
        <v>15</v>
      </c>
      <c r="N23" s="13">
        <v>0.4</v>
      </c>
      <c r="O23" s="13">
        <f t="shared" si="1"/>
        <v>0</v>
      </c>
      <c r="P23" s="23">
        <f>IF(O23=0,(C23/M23)*L23,(C23/M23)*L23*(O23/N23))</f>
        <v>0</v>
      </c>
      <c r="Q23" s="93">
        <f t="shared" si="0"/>
        <v>0</v>
      </c>
      <c r="R23" s="159"/>
      <c r="S23" s="15"/>
      <c r="T23" s="15"/>
      <c r="U23" s="7"/>
      <c r="V23" s="9"/>
      <c r="W23" s="10"/>
      <c r="X23" s="12"/>
      <c r="Y23" s="8"/>
      <c r="Z23" s="10"/>
    </row>
    <row r="24" spans="1:30" ht="12.95" customHeight="1" x14ac:dyDescent="0.25">
      <c r="A24" s="15"/>
      <c r="B24" s="29" t="s">
        <v>11</v>
      </c>
      <c r="C24" s="151"/>
      <c r="D24" s="228"/>
      <c r="E24" s="88"/>
      <c r="F24" s="29"/>
      <c r="G24" s="13"/>
      <c r="H24" s="31"/>
      <c r="I24" s="200"/>
      <c r="J24" s="108"/>
      <c r="K24" s="29" t="s">
        <v>11</v>
      </c>
      <c r="L24" s="21">
        <v>0.4</v>
      </c>
      <c r="M24" s="30">
        <v>5</v>
      </c>
      <c r="N24" s="13">
        <v>1</v>
      </c>
      <c r="O24" s="31"/>
      <c r="P24" s="23">
        <f>(C24/M24)*L24</f>
        <v>0</v>
      </c>
      <c r="Q24" s="93">
        <f t="shared" si="0"/>
        <v>0</v>
      </c>
      <c r="R24" s="159"/>
      <c r="S24" s="15"/>
      <c r="T24" s="15"/>
      <c r="U24" s="7"/>
      <c r="V24" s="9"/>
      <c r="W24" s="10"/>
      <c r="X24" s="12"/>
      <c r="Y24" s="8"/>
      <c r="Z24" s="10"/>
      <c r="AD24" s="4"/>
    </row>
    <row r="25" spans="1:30" ht="12.95" customHeight="1" x14ac:dyDescent="0.25">
      <c r="A25" s="15"/>
      <c r="B25" s="29" t="s">
        <v>3</v>
      </c>
      <c r="C25" s="154">
        <v>7400</v>
      </c>
      <c r="D25" s="228"/>
      <c r="E25" s="88"/>
      <c r="F25" s="29" t="s">
        <v>3</v>
      </c>
      <c r="G25" s="13">
        <v>7.2999999999999995E-2</v>
      </c>
      <c r="H25" s="53">
        <v>0.06</v>
      </c>
      <c r="I25" s="107"/>
      <c r="J25" s="107"/>
      <c r="K25" s="29" t="s">
        <v>3</v>
      </c>
      <c r="L25" s="21">
        <v>0.18</v>
      </c>
      <c r="M25" s="30">
        <v>20</v>
      </c>
      <c r="N25" s="13">
        <v>7.2999999999999995E-2</v>
      </c>
      <c r="O25" s="13">
        <f t="shared" si="1"/>
        <v>0.06</v>
      </c>
      <c r="P25" s="23">
        <f t="shared" ref="P25:P35" si="2">IF(O25=0,(C25/M25)*L25,(C25/M25)*L25*(O25/N25))</f>
        <v>54.739726027397261</v>
      </c>
      <c r="Q25" s="93">
        <f t="shared" si="0"/>
        <v>0.18064109589041094</v>
      </c>
      <c r="R25" s="159"/>
      <c r="S25" s="15"/>
      <c r="T25" s="15"/>
      <c r="U25" s="7"/>
      <c r="V25" s="9"/>
      <c r="W25" s="10"/>
      <c r="X25" s="12"/>
      <c r="Y25" s="8"/>
      <c r="Z25" s="10"/>
      <c r="AD25" s="4"/>
    </row>
    <row r="26" spans="1:30" ht="12.95" customHeight="1" x14ac:dyDescent="0.25">
      <c r="A26" s="15"/>
      <c r="B26" s="29" t="s">
        <v>4</v>
      </c>
      <c r="C26" s="154"/>
      <c r="D26" s="228"/>
      <c r="E26" s="88"/>
      <c r="F26" s="29" t="s">
        <v>4</v>
      </c>
      <c r="G26" s="13">
        <v>5.8000000000000003E-2</v>
      </c>
      <c r="H26" s="53"/>
      <c r="I26" s="107"/>
      <c r="J26" s="107"/>
      <c r="K26" s="29" t="s">
        <v>4</v>
      </c>
      <c r="L26" s="21">
        <v>0.15</v>
      </c>
      <c r="M26" s="30">
        <v>20</v>
      </c>
      <c r="N26" s="13">
        <v>5.8000000000000003E-2</v>
      </c>
      <c r="O26" s="13">
        <f t="shared" si="1"/>
        <v>0</v>
      </c>
      <c r="P26" s="23">
        <f t="shared" si="2"/>
        <v>0</v>
      </c>
      <c r="Q26" s="93">
        <f t="shared" si="0"/>
        <v>0</v>
      </c>
      <c r="R26" s="159"/>
      <c r="S26" s="15"/>
      <c r="T26" s="15"/>
      <c r="U26" s="7"/>
      <c r="V26" s="9"/>
      <c r="W26" s="10"/>
      <c r="X26" s="12"/>
      <c r="Y26" s="8"/>
      <c r="Z26" s="10"/>
      <c r="AD26" s="4"/>
    </row>
    <row r="27" spans="1:30" ht="12.95" customHeight="1" x14ac:dyDescent="0.25">
      <c r="A27" s="15"/>
      <c r="B27" s="29" t="s">
        <v>5</v>
      </c>
      <c r="C27" s="154"/>
      <c r="D27" s="228"/>
      <c r="E27" s="88"/>
      <c r="F27" s="29" t="s">
        <v>5</v>
      </c>
      <c r="G27" s="13">
        <v>5.2999999999999999E-2</v>
      </c>
      <c r="H27" s="53"/>
      <c r="I27" s="107"/>
      <c r="J27" s="107"/>
      <c r="K27" s="29" t="s">
        <v>5</v>
      </c>
      <c r="L27" s="21">
        <v>0.1</v>
      </c>
      <c r="M27" s="30">
        <v>20</v>
      </c>
      <c r="N27" s="13">
        <v>5.2999999999999999E-2</v>
      </c>
      <c r="O27" s="13">
        <f t="shared" si="1"/>
        <v>0</v>
      </c>
      <c r="P27" s="23">
        <f t="shared" si="2"/>
        <v>0</v>
      </c>
      <c r="Q27" s="93">
        <f t="shared" si="0"/>
        <v>0</v>
      </c>
      <c r="R27" s="159"/>
      <c r="S27" s="15"/>
      <c r="T27" s="15"/>
      <c r="U27" s="7"/>
      <c r="V27" s="9"/>
      <c r="W27" s="10"/>
      <c r="X27" s="12"/>
      <c r="Y27" s="8"/>
      <c r="Z27" s="10"/>
      <c r="AD27" s="4"/>
    </row>
    <row r="28" spans="1:30" ht="12.95" customHeight="1" x14ac:dyDescent="0.25">
      <c r="A28" s="15"/>
      <c r="B28" s="29" t="s">
        <v>6</v>
      </c>
      <c r="C28" s="154"/>
      <c r="D28" s="228"/>
      <c r="E28" s="88"/>
      <c r="F28" s="29" t="s">
        <v>6</v>
      </c>
      <c r="G28" s="13">
        <v>3.4000000000000002E-2</v>
      </c>
      <c r="H28" s="53"/>
      <c r="I28" s="107"/>
      <c r="J28" s="107"/>
      <c r="K28" s="29" t="s">
        <v>6</v>
      </c>
      <c r="L28" s="21">
        <v>7.0000000000000007E-2</v>
      </c>
      <c r="M28" s="30">
        <v>20</v>
      </c>
      <c r="N28" s="13">
        <v>3.4000000000000002E-2</v>
      </c>
      <c r="O28" s="13">
        <f t="shared" si="1"/>
        <v>0</v>
      </c>
      <c r="P28" s="23">
        <f t="shared" si="2"/>
        <v>0</v>
      </c>
      <c r="Q28" s="93">
        <f t="shared" si="0"/>
        <v>0</v>
      </c>
      <c r="R28" s="159"/>
      <c r="S28" s="15"/>
      <c r="T28" s="15"/>
      <c r="U28" s="7"/>
      <c r="V28" s="9"/>
      <c r="W28" s="10"/>
      <c r="X28" s="12"/>
      <c r="Y28" s="8"/>
      <c r="Z28" s="10"/>
      <c r="AD28" s="4"/>
    </row>
    <row r="29" spans="1:30" ht="12.95" customHeight="1" x14ac:dyDescent="0.25">
      <c r="A29" s="15"/>
      <c r="B29" s="29" t="s">
        <v>7</v>
      </c>
      <c r="C29" s="151"/>
      <c r="D29" s="228"/>
      <c r="E29" s="88"/>
      <c r="F29" s="29" t="s">
        <v>7</v>
      </c>
      <c r="G29" s="13">
        <v>6.5000000000000002E-2</v>
      </c>
      <c r="H29" s="53"/>
      <c r="I29" s="107"/>
      <c r="J29" s="107"/>
      <c r="K29" s="29" t="s">
        <v>7</v>
      </c>
      <c r="L29" s="21">
        <v>0.15</v>
      </c>
      <c r="M29" s="30">
        <v>20</v>
      </c>
      <c r="N29" s="13">
        <v>6.5000000000000002E-2</v>
      </c>
      <c r="O29" s="13">
        <f t="shared" si="1"/>
        <v>0</v>
      </c>
      <c r="P29" s="23">
        <f t="shared" si="2"/>
        <v>0</v>
      </c>
      <c r="Q29" s="93">
        <f t="shared" si="0"/>
        <v>0</v>
      </c>
      <c r="R29" s="159"/>
      <c r="S29" s="15"/>
      <c r="T29" s="15"/>
      <c r="U29" s="7"/>
      <c r="V29" s="9"/>
      <c r="W29" s="10"/>
      <c r="X29" s="12"/>
      <c r="Y29" s="8"/>
      <c r="Z29" s="10"/>
      <c r="AD29" s="4"/>
    </row>
    <row r="30" spans="1:30" ht="12.95" customHeight="1" x14ac:dyDescent="0.25">
      <c r="A30" s="15"/>
      <c r="B30" s="29" t="s">
        <v>8</v>
      </c>
      <c r="C30" s="151"/>
      <c r="D30" s="228"/>
      <c r="E30" s="88"/>
      <c r="F30" s="29" t="s">
        <v>8</v>
      </c>
      <c r="G30" s="13">
        <v>4.2999999999999997E-2</v>
      </c>
      <c r="H30" s="53"/>
      <c r="I30" s="107"/>
      <c r="J30" s="107"/>
      <c r="K30" s="29" t="s">
        <v>8</v>
      </c>
      <c r="L30" s="21">
        <v>0.1</v>
      </c>
      <c r="M30" s="30">
        <v>20</v>
      </c>
      <c r="N30" s="13">
        <v>4.2999999999999997E-2</v>
      </c>
      <c r="O30" s="13">
        <f t="shared" si="1"/>
        <v>0</v>
      </c>
      <c r="P30" s="23">
        <f t="shared" si="2"/>
        <v>0</v>
      </c>
      <c r="Q30" s="93">
        <f t="shared" si="0"/>
        <v>0</v>
      </c>
      <c r="R30" s="159"/>
      <c r="S30" s="15"/>
      <c r="T30" s="15"/>
      <c r="U30" s="7"/>
      <c r="V30" s="9"/>
      <c r="W30" s="10"/>
      <c r="X30" s="12"/>
      <c r="Y30" s="8"/>
      <c r="Z30" s="10"/>
      <c r="AD30" s="4"/>
    </row>
    <row r="31" spans="1:30" ht="12.95" customHeight="1" x14ac:dyDescent="0.25">
      <c r="A31" s="15"/>
      <c r="B31" s="29" t="s">
        <v>9</v>
      </c>
      <c r="C31" s="151"/>
      <c r="D31" s="228"/>
      <c r="E31" s="88"/>
      <c r="F31" s="29" t="s">
        <v>9</v>
      </c>
      <c r="G31" s="13">
        <v>0.3</v>
      </c>
      <c r="H31" s="53"/>
      <c r="I31" s="107"/>
      <c r="J31" s="107"/>
      <c r="K31" s="29" t="s">
        <v>9</v>
      </c>
      <c r="L31" s="21">
        <v>0.15</v>
      </c>
      <c r="M31" s="30">
        <v>5</v>
      </c>
      <c r="N31" s="13">
        <v>0.3</v>
      </c>
      <c r="O31" s="13">
        <f t="shared" si="1"/>
        <v>0</v>
      </c>
      <c r="P31" s="23">
        <f t="shared" si="2"/>
        <v>0</v>
      </c>
      <c r="Q31" s="93">
        <f t="shared" si="0"/>
        <v>0</v>
      </c>
      <c r="R31" s="159"/>
      <c r="S31" s="15"/>
      <c r="T31" s="15"/>
      <c r="U31" s="7"/>
      <c r="V31" s="9"/>
      <c r="W31" s="10"/>
      <c r="X31" s="12"/>
      <c r="Y31" s="8"/>
      <c r="Z31" s="10"/>
      <c r="AD31" s="4"/>
    </row>
    <row r="32" spans="1:30" ht="12.95" customHeight="1" x14ac:dyDescent="0.25">
      <c r="A32" s="15"/>
      <c r="B32" s="29" t="s">
        <v>10</v>
      </c>
      <c r="C32" s="151"/>
      <c r="D32" s="228"/>
      <c r="E32" s="88"/>
      <c r="F32" s="29" t="s">
        <v>10</v>
      </c>
      <c r="G32" s="13">
        <v>0.05</v>
      </c>
      <c r="H32" s="53"/>
      <c r="I32" s="107"/>
      <c r="J32" s="107"/>
      <c r="K32" s="29" t="s">
        <v>10</v>
      </c>
      <c r="L32" s="21">
        <v>0.1</v>
      </c>
      <c r="M32" s="30">
        <v>20</v>
      </c>
      <c r="N32" s="13">
        <v>0.05</v>
      </c>
      <c r="O32" s="13">
        <f t="shared" si="1"/>
        <v>0</v>
      </c>
      <c r="P32" s="23">
        <f t="shared" si="2"/>
        <v>0</v>
      </c>
      <c r="Q32" s="93">
        <f t="shared" si="0"/>
        <v>0</v>
      </c>
      <c r="R32" s="159"/>
      <c r="S32" s="15"/>
      <c r="T32" s="15"/>
      <c r="U32" s="7"/>
      <c r="V32" s="9"/>
      <c r="W32" s="10"/>
      <c r="X32" s="12"/>
      <c r="Y32" s="8"/>
      <c r="Z32" s="10"/>
      <c r="AD32" s="4"/>
    </row>
    <row r="33" spans="1:30" ht="12.95" customHeight="1" x14ac:dyDescent="0.25">
      <c r="A33" s="15"/>
      <c r="B33" s="29" t="s">
        <v>0</v>
      </c>
      <c r="C33" s="151"/>
      <c r="D33" s="228"/>
      <c r="E33" s="88"/>
      <c r="F33" s="29" t="s">
        <v>0</v>
      </c>
      <c r="G33" s="13">
        <v>0.73</v>
      </c>
      <c r="H33" s="53"/>
      <c r="I33" s="107"/>
      <c r="J33" s="107"/>
      <c r="K33" s="29" t="s">
        <v>0</v>
      </c>
      <c r="L33" s="21">
        <v>0.3</v>
      </c>
      <c r="M33" s="30">
        <v>5</v>
      </c>
      <c r="N33" s="13">
        <v>0.73</v>
      </c>
      <c r="O33" s="13">
        <f t="shared" si="1"/>
        <v>0</v>
      </c>
      <c r="P33" s="23">
        <f t="shared" si="2"/>
        <v>0</v>
      </c>
      <c r="Q33" s="93">
        <f t="shared" si="0"/>
        <v>0</v>
      </c>
      <c r="R33" s="159"/>
      <c r="S33" s="15"/>
      <c r="T33" s="15"/>
      <c r="U33" s="7"/>
      <c r="V33" s="9"/>
      <c r="W33" s="10"/>
      <c r="X33" s="12"/>
      <c r="Y33" s="8"/>
      <c r="Z33" s="10"/>
      <c r="AD33" s="4"/>
    </row>
    <row r="34" spans="1:30" ht="12.95" customHeight="1" x14ac:dyDescent="0.25">
      <c r="A34" s="15"/>
      <c r="B34" s="29" t="s">
        <v>1</v>
      </c>
      <c r="C34" s="151"/>
      <c r="D34" s="228"/>
      <c r="E34" s="88"/>
      <c r="F34" s="29" t="s">
        <v>1</v>
      </c>
      <c r="G34" s="13">
        <v>0.42</v>
      </c>
      <c r="H34" s="53"/>
      <c r="I34" s="107"/>
      <c r="J34" s="107"/>
      <c r="K34" s="29" t="s">
        <v>1</v>
      </c>
      <c r="L34" s="21">
        <v>0.17</v>
      </c>
      <c r="M34" s="30">
        <v>5</v>
      </c>
      <c r="N34" s="13">
        <v>0.42</v>
      </c>
      <c r="O34" s="13">
        <f t="shared" si="1"/>
        <v>0</v>
      </c>
      <c r="P34" s="23">
        <f t="shared" si="2"/>
        <v>0</v>
      </c>
      <c r="Q34" s="93">
        <f t="shared" si="0"/>
        <v>0</v>
      </c>
      <c r="R34" s="159"/>
      <c r="S34" s="15"/>
      <c r="T34" s="15"/>
      <c r="U34" s="7"/>
      <c r="V34" s="9"/>
      <c r="W34" s="10"/>
      <c r="X34" s="12"/>
      <c r="Y34" s="8"/>
      <c r="Z34" s="10"/>
      <c r="AD34" s="4"/>
    </row>
    <row r="35" spans="1:30" ht="12.95" customHeight="1" x14ac:dyDescent="0.25">
      <c r="A35" s="15"/>
      <c r="B35" s="29" t="s">
        <v>2</v>
      </c>
      <c r="C35" s="151"/>
      <c r="D35" s="228"/>
      <c r="E35" s="88"/>
      <c r="F35" s="29" t="s">
        <v>2</v>
      </c>
      <c r="G35" s="13">
        <v>0.32</v>
      </c>
      <c r="H35" s="53"/>
      <c r="I35" s="107"/>
      <c r="J35" s="107"/>
      <c r="K35" s="29" t="s">
        <v>2</v>
      </c>
      <c r="L35" s="21">
        <v>0.13</v>
      </c>
      <c r="M35" s="30">
        <v>5</v>
      </c>
      <c r="N35" s="13">
        <v>0.32</v>
      </c>
      <c r="O35" s="13">
        <f t="shared" si="1"/>
        <v>0</v>
      </c>
      <c r="P35" s="23">
        <f t="shared" si="2"/>
        <v>0</v>
      </c>
      <c r="Q35" s="93">
        <f t="shared" si="0"/>
        <v>0</v>
      </c>
      <c r="R35" s="159"/>
      <c r="S35" s="15"/>
      <c r="T35" s="15"/>
      <c r="U35" s="7"/>
      <c r="V35" s="9"/>
      <c r="W35" s="10"/>
      <c r="X35" s="12"/>
      <c r="Y35" s="8"/>
      <c r="Z35" s="10"/>
      <c r="AD35" s="4"/>
    </row>
    <row r="36" spans="1:30" ht="11.25" customHeight="1" x14ac:dyDescent="0.25">
      <c r="A36" s="15"/>
      <c r="B36" s="80"/>
      <c r="C36" s="71"/>
      <c r="D36" s="160"/>
      <c r="E36" s="71"/>
      <c r="F36" s="71"/>
      <c r="G36" s="71"/>
      <c r="H36" s="71"/>
      <c r="I36" s="71"/>
      <c r="J36" s="71"/>
      <c r="K36" s="32" t="s">
        <v>36</v>
      </c>
      <c r="L36" s="33"/>
      <c r="M36" s="34"/>
      <c r="N36" s="35"/>
      <c r="O36" s="131"/>
      <c r="P36" s="36">
        <f>SUM(P20:P35)</f>
        <v>325.03972602739725</v>
      </c>
      <c r="Q36" s="96">
        <f>SUM(Q20:Q35)</f>
        <v>1.0726310958904111</v>
      </c>
      <c r="R36" s="159"/>
      <c r="S36" s="15"/>
      <c r="T36" s="15"/>
    </row>
    <row r="37" spans="1:30" ht="1.5" customHeight="1" x14ac:dyDescent="0.25">
      <c r="A37" s="15"/>
      <c r="B37" s="37"/>
      <c r="C37" s="38"/>
      <c r="D37" s="160"/>
      <c r="E37" s="72"/>
      <c r="F37" s="72"/>
      <c r="G37" s="72"/>
      <c r="H37" s="72"/>
      <c r="I37" s="72"/>
      <c r="J37" s="72"/>
      <c r="K37" s="37"/>
      <c r="L37" s="39"/>
      <c r="M37" s="40"/>
      <c r="N37" s="41"/>
      <c r="O37" s="42"/>
      <c r="P37" s="43"/>
      <c r="Q37" s="97"/>
      <c r="R37" s="159"/>
      <c r="S37" s="15"/>
      <c r="T37" s="15"/>
    </row>
    <row r="38" spans="1:30" ht="13.5" customHeight="1" x14ac:dyDescent="0.25">
      <c r="A38" s="15"/>
      <c r="B38" s="27" t="s">
        <v>57</v>
      </c>
      <c r="C38" s="28" t="s">
        <v>15</v>
      </c>
      <c r="D38" s="153" t="s">
        <v>109</v>
      </c>
      <c r="E38" s="68"/>
      <c r="F38" s="68"/>
      <c r="G38" s="68"/>
      <c r="H38" s="68"/>
      <c r="I38" s="68"/>
      <c r="J38" s="68"/>
      <c r="K38" s="27" t="s">
        <v>55</v>
      </c>
      <c r="L38" s="130" t="s">
        <v>65</v>
      </c>
      <c r="M38" s="130"/>
      <c r="N38" s="92"/>
      <c r="O38" s="92"/>
      <c r="P38" s="99" t="s">
        <v>69</v>
      </c>
      <c r="Q38" s="92" t="s">
        <v>85</v>
      </c>
      <c r="R38" s="158" t="s">
        <v>88</v>
      </c>
      <c r="S38" s="15"/>
      <c r="T38" s="15"/>
    </row>
    <row r="39" spans="1:30" ht="27.95" customHeight="1" x14ac:dyDescent="0.25">
      <c r="A39" s="15"/>
      <c r="B39" s="128" t="s">
        <v>118</v>
      </c>
      <c r="C39" s="162">
        <v>250</v>
      </c>
      <c r="D39" s="166" t="s">
        <v>119</v>
      </c>
      <c r="E39" s="118"/>
      <c r="F39" s="118"/>
      <c r="G39" s="118"/>
      <c r="H39" s="118"/>
      <c r="I39" s="118"/>
      <c r="J39" s="118"/>
      <c r="K39" s="161" t="s">
        <v>81</v>
      </c>
      <c r="L39" s="21">
        <v>0.5</v>
      </c>
      <c r="M39" s="22"/>
      <c r="N39" s="44"/>
      <c r="O39" s="44"/>
      <c r="P39" s="23">
        <f t="shared" ref="P39:P49" si="3">C39*L39</f>
        <v>125</v>
      </c>
      <c r="Q39" s="93">
        <f t="shared" ref="Q39:Q49" si="4">IF(C$8=0,"",((30*0.165)*P39)/C$8)</f>
        <v>0.41249999999999998</v>
      </c>
      <c r="R39" s="159"/>
      <c r="S39" s="15"/>
      <c r="T39" s="15"/>
      <c r="U39" s="3"/>
      <c r="W39" s="1"/>
      <c r="Y39" s="2"/>
      <c r="Z39" s="4"/>
    </row>
    <row r="40" spans="1:30" ht="12.95" customHeight="1" x14ac:dyDescent="0.25">
      <c r="A40" s="15"/>
      <c r="B40" s="29" t="s">
        <v>78</v>
      </c>
      <c r="C40" s="162">
        <v>120</v>
      </c>
      <c r="D40" s="163" t="s">
        <v>117</v>
      </c>
      <c r="E40" s="118"/>
      <c r="F40" s="118"/>
      <c r="G40" s="118"/>
      <c r="H40" s="118"/>
      <c r="I40" s="118"/>
      <c r="J40" s="118"/>
      <c r="K40" s="29" t="s">
        <v>78</v>
      </c>
      <c r="L40" s="21">
        <v>0.1</v>
      </c>
      <c r="M40" s="22"/>
      <c r="N40" s="44"/>
      <c r="O40" s="44"/>
      <c r="P40" s="23">
        <f t="shared" si="3"/>
        <v>12</v>
      </c>
      <c r="Q40" s="93">
        <f t="shared" si="4"/>
        <v>3.9600000000000003E-2</v>
      </c>
      <c r="R40" s="159"/>
      <c r="S40" s="15"/>
      <c r="T40" s="15"/>
      <c r="U40" s="3"/>
      <c r="W40" s="1"/>
      <c r="X40" s="2"/>
      <c r="Y40" s="2"/>
      <c r="Z40" s="4"/>
    </row>
    <row r="41" spans="1:30" ht="12.95" customHeight="1" x14ac:dyDescent="0.25">
      <c r="A41" s="15"/>
      <c r="B41" s="29" t="s">
        <v>39</v>
      </c>
      <c r="C41" s="164">
        <v>80</v>
      </c>
      <c r="D41" s="163" t="s">
        <v>110</v>
      </c>
      <c r="E41" s="118"/>
      <c r="F41" s="118"/>
      <c r="G41" s="118"/>
      <c r="H41" s="118"/>
      <c r="I41" s="118"/>
      <c r="J41" s="118"/>
      <c r="K41" s="29" t="s">
        <v>39</v>
      </c>
      <c r="L41" s="21">
        <v>0.25</v>
      </c>
      <c r="M41" s="22"/>
      <c r="N41" s="45"/>
      <c r="O41" s="45"/>
      <c r="P41" s="23">
        <f t="shared" si="3"/>
        <v>20</v>
      </c>
      <c r="Q41" s="93">
        <f t="shared" si="4"/>
        <v>6.6000000000000003E-2</v>
      </c>
      <c r="R41" s="159"/>
      <c r="S41" s="15"/>
      <c r="T41" s="15"/>
      <c r="U41" s="3"/>
      <c r="W41" s="1"/>
      <c r="X41" s="2"/>
      <c r="Y41" s="2"/>
      <c r="Z41" s="4"/>
    </row>
    <row r="42" spans="1:30" ht="12.95" customHeight="1" x14ac:dyDescent="0.25">
      <c r="A42" s="15"/>
      <c r="B42" s="29" t="s">
        <v>27</v>
      </c>
      <c r="C42" s="162">
        <v>10</v>
      </c>
      <c r="D42" s="163" t="s">
        <v>111</v>
      </c>
      <c r="E42" s="118"/>
      <c r="F42" s="118"/>
      <c r="G42" s="118"/>
      <c r="H42" s="118"/>
      <c r="I42" s="118"/>
      <c r="J42" s="118"/>
      <c r="K42" s="29" t="s">
        <v>27</v>
      </c>
      <c r="L42" s="21">
        <v>0.2</v>
      </c>
      <c r="M42" s="22"/>
      <c r="N42" s="45"/>
      <c r="O42" s="45"/>
      <c r="P42" s="23">
        <f t="shared" si="3"/>
        <v>2</v>
      </c>
      <c r="Q42" s="93">
        <f t="shared" si="4"/>
        <v>6.6E-3</v>
      </c>
      <c r="R42" s="159"/>
      <c r="S42" s="15"/>
      <c r="T42" s="15"/>
      <c r="U42" s="3"/>
      <c r="W42" s="1"/>
      <c r="X42" s="2"/>
      <c r="Y42" s="2"/>
      <c r="Z42" s="4"/>
    </row>
    <row r="43" spans="1:30" ht="12.95" customHeight="1" x14ac:dyDescent="0.25">
      <c r="A43" s="15"/>
      <c r="B43" s="29" t="s">
        <v>28</v>
      </c>
      <c r="C43" s="162">
        <v>5</v>
      </c>
      <c r="D43" s="163" t="s">
        <v>112</v>
      </c>
      <c r="E43" s="118"/>
      <c r="F43" s="118"/>
      <c r="G43" s="118"/>
      <c r="H43" s="118"/>
      <c r="I43" s="118"/>
      <c r="J43" s="118"/>
      <c r="K43" s="29" t="s">
        <v>28</v>
      </c>
      <c r="L43" s="21">
        <v>0.2</v>
      </c>
      <c r="M43" s="22"/>
      <c r="N43" s="45"/>
      <c r="O43" s="45"/>
      <c r="P43" s="23">
        <f t="shared" si="3"/>
        <v>1</v>
      </c>
      <c r="Q43" s="93">
        <f t="shared" si="4"/>
        <v>3.3E-3</v>
      </c>
      <c r="R43" s="159"/>
      <c r="S43" s="15"/>
      <c r="T43" s="15"/>
    </row>
    <row r="44" spans="1:30" ht="12.95" customHeight="1" x14ac:dyDescent="0.25">
      <c r="A44" s="15"/>
      <c r="B44" s="29" t="s">
        <v>29</v>
      </c>
      <c r="C44" s="162">
        <v>200</v>
      </c>
      <c r="D44" s="163" t="s">
        <v>113</v>
      </c>
      <c r="E44" s="118"/>
      <c r="F44" s="118"/>
      <c r="G44" s="118"/>
      <c r="H44" s="118"/>
      <c r="I44" s="118"/>
      <c r="J44" s="118"/>
      <c r="K44" s="29" t="s">
        <v>29</v>
      </c>
      <c r="L44" s="21">
        <v>0.35</v>
      </c>
      <c r="M44" s="22"/>
      <c r="N44" s="45"/>
      <c r="O44" s="45"/>
      <c r="P44" s="23">
        <f t="shared" si="3"/>
        <v>70</v>
      </c>
      <c r="Q44" s="93">
        <f t="shared" si="4"/>
        <v>0.23100000000000001</v>
      </c>
      <c r="R44" s="159"/>
      <c r="S44" s="15"/>
      <c r="T44" s="15"/>
    </row>
    <row r="45" spans="1:30" ht="12.95" customHeight="1" x14ac:dyDescent="0.25">
      <c r="A45" s="15"/>
      <c r="B45" s="29" t="s">
        <v>30</v>
      </c>
      <c r="C45" s="162"/>
      <c r="D45" s="163"/>
      <c r="E45" s="118"/>
      <c r="F45" s="118"/>
      <c r="G45" s="118"/>
      <c r="H45" s="118"/>
      <c r="I45" s="118"/>
      <c r="J45" s="118"/>
      <c r="K45" s="29" t="s">
        <v>30</v>
      </c>
      <c r="L45" s="21">
        <v>0.2</v>
      </c>
      <c r="M45" s="22"/>
      <c r="N45" s="45"/>
      <c r="O45" s="45"/>
      <c r="P45" s="23">
        <f t="shared" si="3"/>
        <v>0</v>
      </c>
      <c r="Q45" s="93">
        <f t="shared" si="4"/>
        <v>0</v>
      </c>
      <c r="R45" s="159"/>
      <c r="S45" s="15"/>
      <c r="T45" s="15"/>
    </row>
    <row r="46" spans="1:30" ht="12.95" customHeight="1" x14ac:dyDescent="0.25">
      <c r="A46" s="15"/>
      <c r="B46" s="29" t="s">
        <v>43</v>
      </c>
      <c r="C46" s="162"/>
      <c r="D46" s="163"/>
      <c r="E46" s="118"/>
      <c r="F46" s="118"/>
      <c r="G46" s="118"/>
      <c r="H46" s="118"/>
      <c r="I46" s="118"/>
      <c r="J46" s="118"/>
      <c r="K46" s="29" t="s">
        <v>43</v>
      </c>
      <c r="L46" s="21">
        <v>0.45</v>
      </c>
      <c r="M46" s="22"/>
      <c r="N46" s="45"/>
      <c r="O46" s="45"/>
      <c r="P46" s="23">
        <f t="shared" si="3"/>
        <v>0</v>
      </c>
      <c r="Q46" s="93">
        <f t="shared" si="4"/>
        <v>0</v>
      </c>
      <c r="R46" s="159"/>
      <c r="S46" s="15"/>
      <c r="T46" s="15"/>
    </row>
    <row r="47" spans="1:30" ht="12.95" customHeight="1" x14ac:dyDescent="0.25">
      <c r="A47" s="15"/>
      <c r="B47" s="29" t="s">
        <v>31</v>
      </c>
      <c r="C47" s="162"/>
      <c r="D47" s="163"/>
      <c r="E47" s="118"/>
      <c r="F47" s="118"/>
      <c r="G47" s="118"/>
      <c r="H47" s="118"/>
      <c r="I47" s="118"/>
      <c r="J47" s="118"/>
      <c r="K47" s="29" t="s">
        <v>31</v>
      </c>
      <c r="L47" s="21">
        <v>0.1</v>
      </c>
      <c r="M47" s="22"/>
      <c r="N47" s="45"/>
      <c r="O47" s="45"/>
      <c r="P47" s="23">
        <f t="shared" si="3"/>
        <v>0</v>
      </c>
      <c r="Q47" s="93">
        <f t="shared" si="4"/>
        <v>0</v>
      </c>
      <c r="R47" s="159"/>
      <c r="S47" s="15"/>
      <c r="T47" s="15"/>
    </row>
    <row r="48" spans="1:30" ht="12.95" customHeight="1" x14ac:dyDescent="0.25">
      <c r="A48" s="15"/>
      <c r="B48" s="29" t="s">
        <v>44</v>
      </c>
      <c r="C48" s="162">
        <v>150</v>
      </c>
      <c r="D48" s="163" t="s">
        <v>114</v>
      </c>
      <c r="E48" s="118"/>
      <c r="F48" s="118"/>
      <c r="G48" s="118"/>
      <c r="H48" s="118"/>
      <c r="I48" s="118"/>
      <c r="J48" s="118"/>
      <c r="K48" s="29" t="s">
        <v>44</v>
      </c>
      <c r="L48" s="21">
        <v>0.2</v>
      </c>
      <c r="M48" s="22"/>
      <c r="N48" s="44"/>
      <c r="O48" s="44"/>
      <c r="P48" s="23">
        <f t="shared" si="3"/>
        <v>30</v>
      </c>
      <c r="Q48" s="93">
        <f t="shared" si="4"/>
        <v>9.9000000000000005E-2</v>
      </c>
      <c r="R48" s="159"/>
      <c r="S48" s="15"/>
      <c r="T48" s="15"/>
    </row>
    <row r="49" spans="1:20" ht="12.95" customHeight="1" x14ac:dyDescent="0.25">
      <c r="A49" s="15"/>
      <c r="B49" s="29" t="s">
        <v>32</v>
      </c>
      <c r="C49" s="152"/>
      <c r="D49" s="163"/>
      <c r="E49" s="118"/>
      <c r="F49" s="118"/>
      <c r="G49" s="118"/>
      <c r="H49" s="118"/>
      <c r="I49" s="118"/>
      <c r="J49" s="118"/>
      <c r="K49" s="29" t="s">
        <v>32</v>
      </c>
      <c r="L49" s="21">
        <v>0.2</v>
      </c>
      <c r="M49" s="22"/>
      <c r="N49" s="44"/>
      <c r="O49" s="44"/>
      <c r="P49" s="23">
        <f t="shared" si="3"/>
        <v>0</v>
      </c>
      <c r="Q49" s="93">
        <f t="shared" si="4"/>
        <v>0</v>
      </c>
      <c r="R49" s="159"/>
      <c r="S49" s="15"/>
      <c r="T49" s="15"/>
    </row>
    <row r="50" spans="1:20" ht="12.75" customHeight="1" x14ac:dyDescent="0.25">
      <c r="A50" s="15"/>
      <c r="B50" s="80"/>
      <c r="C50" s="81"/>
      <c r="D50" s="78"/>
      <c r="E50" s="71"/>
      <c r="F50" s="71"/>
      <c r="G50" s="71"/>
      <c r="H50" s="71"/>
      <c r="I50" s="71"/>
      <c r="J50" s="71"/>
      <c r="K50" s="32" t="s">
        <v>37</v>
      </c>
      <c r="L50" s="46"/>
      <c r="M50" s="29"/>
      <c r="N50" s="29"/>
      <c r="O50" s="131"/>
      <c r="P50" s="36">
        <f>SUM(P39:P49)</f>
        <v>260</v>
      </c>
      <c r="Q50" s="96">
        <f>SUM(Q39:Q49)</f>
        <v>0.85799999999999998</v>
      </c>
      <c r="R50" s="159"/>
      <c r="S50" s="15"/>
      <c r="T50" s="15"/>
    </row>
    <row r="51" spans="1:20" ht="4.5" customHeight="1" x14ac:dyDescent="0.25">
      <c r="A51" s="15"/>
      <c r="B51" s="80"/>
      <c r="C51" s="82"/>
      <c r="D51" s="47"/>
      <c r="E51" s="73"/>
      <c r="F51" s="73"/>
      <c r="G51" s="73"/>
      <c r="H51" s="73"/>
      <c r="I51" s="73"/>
      <c r="J51" s="73"/>
      <c r="K51" s="79"/>
      <c r="L51" s="48"/>
      <c r="M51" s="37"/>
      <c r="N51" s="37"/>
      <c r="O51" s="48"/>
      <c r="P51" s="49"/>
      <c r="Q51" s="98"/>
      <c r="R51" s="165"/>
      <c r="S51" s="15"/>
      <c r="T51" s="15"/>
    </row>
    <row r="52" spans="1:20" ht="12" customHeight="1" x14ac:dyDescent="0.25">
      <c r="A52" s="15"/>
      <c r="B52" s="26" t="s">
        <v>126</v>
      </c>
      <c r="C52" s="82"/>
      <c r="D52" s="65"/>
      <c r="E52" s="73"/>
      <c r="F52" s="73"/>
      <c r="G52" s="73"/>
      <c r="H52" s="73"/>
      <c r="I52" s="73"/>
      <c r="J52" s="73"/>
      <c r="K52" s="183" t="s">
        <v>35</v>
      </c>
      <c r="L52" s="184"/>
      <c r="M52" s="185"/>
      <c r="N52" s="186"/>
      <c r="O52" s="187">
        <f>IF(C$8=0,0,P52/C$8)</f>
        <v>0.39002648401826484</v>
      </c>
      <c r="P52" s="188">
        <f>P36+P50</f>
        <v>585.03972602739725</v>
      </c>
      <c r="Q52" s="189">
        <f>Q36+Q50</f>
        <v>1.9306310958904112</v>
      </c>
      <c r="R52" s="158" t="s">
        <v>86</v>
      </c>
      <c r="S52" s="15"/>
      <c r="T52" s="15"/>
    </row>
    <row r="53" spans="1:20" ht="12" customHeight="1" x14ac:dyDescent="0.25">
      <c r="A53" s="15"/>
      <c r="B53" s="25" t="s">
        <v>45</v>
      </c>
      <c r="C53" s="83"/>
      <c r="D53" s="65"/>
      <c r="E53" s="63"/>
      <c r="F53" s="63"/>
      <c r="G53" s="63"/>
      <c r="H53" s="63"/>
      <c r="I53" s="63"/>
      <c r="J53" s="63"/>
      <c r="K53" s="190" t="s">
        <v>93</v>
      </c>
      <c r="L53" s="191"/>
      <c r="M53" s="191"/>
      <c r="N53" s="192"/>
      <c r="O53" s="196">
        <f>IF(C$8=0,0,P53/C$8*100)</f>
        <v>0.48598173515981669</v>
      </c>
      <c r="P53" s="193">
        <f>IF(C8=0,0,P52-P9)</f>
        <v>7.2897260273972506</v>
      </c>
      <c r="Q53" s="194">
        <f>IF(C8=0,0,Q52-Q17)</f>
        <v>2.4056095890411022E-2</v>
      </c>
      <c r="R53" s="158" t="s">
        <v>87</v>
      </c>
      <c r="S53" s="15"/>
      <c r="T53" s="15"/>
    </row>
    <row r="54" spans="1:20" ht="12" customHeight="1" x14ac:dyDescent="0.25">
      <c r="A54" s="15"/>
      <c r="B54" s="15"/>
      <c r="C54" s="26"/>
      <c r="D54" s="65"/>
      <c r="E54" s="63"/>
      <c r="F54" s="63"/>
      <c r="G54" s="63"/>
      <c r="H54" s="63"/>
      <c r="I54" s="63"/>
      <c r="J54" s="63"/>
      <c r="K54" s="63"/>
      <c r="L54" s="66"/>
      <c r="M54" s="66"/>
      <c r="N54" s="66"/>
      <c r="O54" s="66"/>
      <c r="P54" s="50"/>
      <c r="Q54" s="50"/>
      <c r="R54" s="15"/>
      <c r="S54" s="15"/>
      <c r="T54" s="15"/>
    </row>
    <row r="55" spans="1:20" ht="12.95" customHeight="1" x14ac:dyDescent="0.25">
      <c r="A55" s="15"/>
      <c r="B55" s="15"/>
      <c r="C55" s="25"/>
      <c r="D55" s="65"/>
      <c r="E55" s="63"/>
      <c r="F55" s="63"/>
      <c r="G55" s="63"/>
      <c r="H55" s="63"/>
      <c r="I55" s="63"/>
      <c r="J55" s="63"/>
      <c r="K55" s="63"/>
      <c r="L55" s="25"/>
      <c r="M55" s="25"/>
      <c r="N55" s="25"/>
      <c r="O55" s="25"/>
      <c r="P55" s="51"/>
      <c r="Q55" s="51"/>
      <c r="R55" s="15"/>
      <c r="S55" s="15"/>
      <c r="T55" s="15"/>
    </row>
    <row r="56" spans="1:20" ht="11.2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54"/>
      <c r="S56" s="15"/>
      <c r="T56" s="15"/>
    </row>
    <row r="57" spans="1:20" x14ac:dyDescent="0.25">
      <c r="A57" s="15"/>
      <c r="B57" s="15"/>
      <c r="C57" s="124"/>
      <c r="D57" s="124"/>
      <c r="E57" s="124"/>
      <c r="F57" s="124"/>
      <c r="G57" s="124"/>
      <c r="H57" s="124"/>
      <c r="I57" s="124"/>
      <c r="J57" s="124"/>
      <c r="K57" s="124"/>
      <c r="L57" s="15"/>
      <c r="M57" s="15"/>
      <c r="N57" s="15"/>
      <c r="O57" s="15"/>
      <c r="P57" s="15"/>
      <c r="Q57" s="15"/>
      <c r="R57" s="15"/>
      <c r="S57" s="15"/>
      <c r="T57" s="15"/>
    </row>
    <row r="58" spans="1:20" x14ac:dyDescent="0.25">
      <c r="A58" s="15"/>
      <c r="B58" s="15"/>
      <c r="C58" s="125"/>
      <c r="D58" s="125"/>
      <c r="E58" s="125"/>
      <c r="F58" s="125"/>
      <c r="G58" s="125"/>
      <c r="H58" s="125"/>
      <c r="I58" s="125"/>
      <c r="J58" s="125"/>
      <c r="K58" s="125"/>
      <c r="L58" s="15"/>
      <c r="M58" s="15"/>
      <c r="N58" s="15"/>
      <c r="O58" s="15"/>
      <c r="P58" s="15"/>
      <c r="Q58" s="15"/>
      <c r="R58" s="15"/>
      <c r="S58" s="15"/>
      <c r="T58" s="15"/>
    </row>
    <row r="59" spans="1:20" x14ac:dyDescent="0.25">
      <c r="A59" s="15"/>
      <c r="B59" s="15"/>
      <c r="C59" s="124"/>
      <c r="D59" s="124"/>
      <c r="E59" s="124"/>
      <c r="F59" s="124"/>
      <c r="G59" s="124"/>
      <c r="H59" s="124"/>
      <c r="I59" s="124"/>
      <c r="J59" s="124"/>
      <c r="K59" s="124"/>
      <c r="L59" s="15"/>
      <c r="M59" s="15"/>
      <c r="N59" s="15"/>
      <c r="O59" s="15"/>
      <c r="P59" s="15"/>
      <c r="Q59" s="15"/>
      <c r="R59" s="15"/>
      <c r="S59" s="15"/>
      <c r="T59" s="15"/>
    </row>
    <row r="60" spans="1:20" x14ac:dyDescent="0.25">
      <c r="C60" s="5"/>
      <c r="D60" s="5"/>
      <c r="E60" s="5"/>
      <c r="F60" s="5"/>
      <c r="G60" s="5"/>
      <c r="H60" s="5"/>
      <c r="I60" s="5"/>
      <c r="J60" s="5"/>
      <c r="K60" s="5"/>
    </row>
  </sheetData>
  <sheetProtection password="DEBF" sheet="1" objects="1" scenarios="1" formatCells="0" formatColumns="0" formatRows="0" selectLockedCells="1"/>
  <mergeCells count="15">
    <mergeCell ref="B1:D1"/>
    <mergeCell ref="C2:D2"/>
    <mergeCell ref="D20:D35"/>
    <mergeCell ref="D9:D10"/>
    <mergeCell ref="L9:N9"/>
    <mergeCell ref="F12:H16"/>
    <mergeCell ref="N12:N16"/>
    <mergeCell ref="M1:N1"/>
    <mergeCell ref="M2:N2"/>
    <mergeCell ref="M4:N4"/>
    <mergeCell ref="Q4:Q7"/>
    <mergeCell ref="O7:P7"/>
    <mergeCell ref="L8:N8"/>
    <mergeCell ref="O12:P12"/>
    <mergeCell ref="G17:H18"/>
  </mergeCells>
  <conditionalFormatting sqref="C4 C6:D6 F9 H4:K6">
    <cfRule type="containsText" dxfId="24" priority="23" operator="containsText" text="Nesplňuje">
      <formula>NOT(ISERROR(SEARCH("Nesplňuje",C4)))</formula>
    </cfRule>
    <cfRule type="containsText" dxfId="23" priority="24" operator="containsText" text="Splňuje">
      <formula>NOT(ISERROR(SEARCH("Splňuje",C4)))</formula>
    </cfRule>
    <cfRule type="containsText" dxfId="22" priority="25" operator="containsText" text="Nesplňuje">
      <formula>NOT(ISERROR(SEARCH("Nesplňuje",C4)))</formula>
    </cfRule>
  </conditionalFormatting>
  <conditionalFormatting sqref="S6 C5">
    <cfRule type="containsText" dxfId="21" priority="17" operator="containsText" text="Zlepšující">
      <formula>NOT(ISERROR(SEARCH("Zlepšující",C5)))</formula>
    </cfRule>
    <cfRule type="containsText" dxfId="20" priority="18" operator="containsText" text="Zlepšující">
      <formula>NOT(ISERROR(SEARCH("Zlepšující",C5)))</formula>
    </cfRule>
    <cfRule type="containsText" dxfId="19" priority="19" operator="containsText" text="Vyrovnaná">
      <formula>NOT(ISERROR(SEARCH("Vyrovnaná",C5)))</formula>
    </cfRule>
    <cfRule type="containsText" dxfId="18" priority="20" operator="containsText" text="Zlepšující">
      <formula>NOT(ISERROR(SEARCH("Zlepšující",C5)))</formula>
    </cfRule>
    <cfRule type="containsText" dxfId="17" priority="21" operator="containsText" text="Záporná">
      <formula>NOT(ISERROR(SEARCH("Záporná",C5)))</formula>
    </cfRule>
    <cfRule type="containsText" dxfId="16" priority="22" operator="containsText" text="Vyrovnaná">
      <formula>NOT(ISERROR(SEARCH("Vyrovnaná",C5)))</formula>
    </cfRule>
  </conditionalFormatting>
  <conditionalFormatting sqref="C17">
    <cfRule type="containsText" dxfId="15" priority="15" operator="containsText" text="chyba ve výměře">
      <formula>NOT(ISERROR(SEARCH("chyba ve výměře",C17)))</formula>
    </cfRule>
    <cfRule type="containsText" dxfId="14" priority="16" operator="containsText" text="chybná plocha">
      <formula>NOT(ISERROR(SEARCH("chybná plocha",C17)))</formula>
    </cfRule>
  </conditionalFormatting>
  <conditionalFormatting sqref="C4">
    <cfRule type="containsText" dxfId="13" priority="13" operator="containsText" text="nesplněny">
      <formula>NOT(ISERROR(SEARCH("nesplněny",C4)))</formula>
    </cfRule>
    <cfRule type="containsText" dxfId="12" priority="14" operator="containsText" text="splněny">
      <formula>NOT(ISERROR(SEARCH("splněny",C4)))</formula>
    </cfRule>
  </conditionalFormatting>
  <conditionalFormatting sqref="O4">
    <cfRule type="cellIs" dxfId="11" priority="12" operator="lessThan">
      <formula>0</formula>
    </cfRule>
  </conditionalFormatting>
  <conditionalFormatting sqref="O53">
    <cfRule type="cellIs" dxfId="10" priority="11" operator="lessThan">
      <formula>0</formula>
    </cfRule>
  </conditionalFormatting>
  <conditionalFormatting sqref="F6">
    <cfRule type="containsText" dxfId="9" priority="1" operator="containsText" text="Nesplňuje">
      <formula>NOT(ISERROR(SEARCH("Nesplňuje",F6)))</formula>
    </cfRule>
    <cfRule type="containsText" dxfId="8" priority="2" operator="containsText" text="Splňuje">
      <formula>NOT(ISERROR(SEARCH("Splňuje",F6)))</formula>
    </cfRule>
    <cfRule type="containsText" dxfId="7" priority="3" operator="containsText" text="Nesplňuje">
      <formula>NOT(ISERROR(SEARCH("Nesplňuje",F6)))</formula>
    </cfRule>
  </conditionalFormatting>
  <conditionalFormatting sqref="E7">
    <cfRule type="cellIs" dxfId="6" priority="4" operator="lessThan">
      <formula>0</formula>
    </cfRule>
    <cfRule type="containsText" dxfId="5" priority="5" operator="containsText" text="Nesplňuje">
      <formula>NOT(ISERROR(SEARCH("Nesplňuje",E7)))</formula>
    </cfRule>
    <cfRule type="containsText" dxfId="4" priority="6" operator="containsText" text="Splňuje">
      <formula>NOT(ISERROR(SEARCH("Splňuje",E7)))</formula>
    </cfRule>
    <cfRule type="containsText" dxfId="3" priority="7" operator="containsText" text="Nesplňuje">
      <formula>NOT(ISERROR(SEARCH("Nesplňuje",E7)))</formula>
    </cfRule>
  </conditionalFormatting>
  <conditionalFormatting sqref="E4:E6">
    <cfRule type="containsText" dxfId="2" priority="8" operator="containsText" text="Nesplňuje">
      <formula>NOT(ISERROR(SEARCH("Nesplňuje",E4)))</formula>
    </cfRule>
    <cfRule type="containsText" dxfId="1" priority="9" operator="containsText" text="Splňuje">
      <formula>NOT(ISERROR(SEARCH("Splňuje",E4)))</formula>
    </cfRule>
    <cfRule type="containsText" dxfId="0" priority="10" operator="containsText" text="Nesplňuje">
      <formula>NOT(ISERROR(SEARCH("Nesplňuje",E4)))</formula>
    </cfRule>
  </conditionalFormatting>
  <pageMargins left="0.7" right="0.7" top="0.78740157499999996" bottom="0.78740157499999996" header="0.3" footer="0.3"/>
  <pageSetup paperSize="9" scale="74" fitToWidth="0" orientation="landscape" horizontalDpi="4294967292" r:id="rId1"/>
  <ignoredErrors>
    <ignoredError sqref="P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výpočet</vt:lpstr>
      <vt:lpstr>příklad</vt:lpstr>
      <vt:lpstr>příklad!Oblast_tisku</vt:lpstr>
      <vt:lpstr>výpočet!Oblast_tisku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Klir</cp:lastModifiedBy>
  <cp:lastPrinted>2022-10-03T16:49:13Z</cp:lastPrinted>
  <dcterms:created xsi:type="dcterms:W3CDTF">2021-02-01T08:42:03Z</dcterms:created>
  <dcterms:modified xsi:type="dcterms:W3CDTF">2022-10-17T15:46:44Z</dcterms:modified>
</cp:coreProperties>
</file>